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jcguz\Desktop\Juan Carlos\UNIVERSIDAD\LaBIOS UNT\PLIEGO ETAPA II\PLIEGO ETAPA II\"/>
    </mc:Choice>
  </mc:AlternateContent>
  <xr:revisionPtr revIDLastSave="0" documentId="13_ncr:1_{07DAB9BB-FDB5-4A0C-9DD5-25BF6FC125D8}" xr6:coauthVersionLast="47" xr6:coauthVersionMax="47" xr10:uidLastSave="{00000000-0000-0000-0000-000000000000}"/>
  <bookViews>
    <workbookView xWindow="-108" yWindow="-108" windowWidth="23256" windowHeight="12456" tabRatio="758" activeTab="8" xr2:uid="{00000000-000D-0000-FFFF-FFFF00000000}"/>
  </bookViews>
  <sheets>
    <sheet name="DATOS OBRA" sheetId="27" r:id="rId1"/>
    <sheet name="P COT SEGURIDAD" sheetId="135" state="hidden" r:id="rId2"/>
    <sheet name="cotizacion aa" sheetId="137" state="hidden" r:id="rId3"/>
    <sheet name="ANALISIS DE PRECIOS INST SANIT" sheetId="138" state="hidden" r:id="rId4"/>
    <sheet name="COMPUTO INSTALACION ELECTRICA" sheetId="131" state="hidden" r:id="rId5"/>
    <sheet name="COMPUTO ANALITICO" sheetId="136" state="hidden" r:id="rId6"/>
    <sheet name="PRESUPUESTO" sheetId="139" r:id="rId7"/>
    <sheet name="PLAN DE TRABAJO" sheetId="107" r:id="rId8"/>
    <sheet name="GRAFICO PT" sheetId="108" r:id="rId9"/>
  </sheets>
  <definedNames>
    <definedName name="_xlnm.Print_Area" localSheetId="2">'cotizacion aa'!$E$1:$J$32</definedName>
    <definedName name="_xlnm.Print_Area" localSheetId="1">'P COT SEGURIDAD'!$A$1:$G$10</definedName>
    <definedName name="_xlnm.Print_Area" localSheetId="7">'PLAN DE TRABAJO'!$A$3:$I$45</definedName>
    <definedName name="Área_de_muestra_2" localSheetId="1">#REF!</definedName>
    <definedName name="Área_de_muestra_2" localSheetId="7">#REF!</definedName>
    <definedName name="Área_de_muestra_2">#REF!</definedName>
    <definedName name="data1" localSheetId="1">#REF!</definedName>
    <definedName name="data1" localSheetId="7">#REF!</definedName>
    <definedName name="data1">#REF!</definedName>
    <definedName name="data10" localSheetId="1">#REF!</definedName>
    <definedName name="data10" localSheetId="7">#REF!</definedName>
    <definedName name="data10">#REF!</definedName>
    <definedName name="data100" localSheetId="1">#REF!</definedName>
    <definedName name="data100" localSheetId="7">#REF!</definedName>
    <definedName name="data100">#REF!</definedName>
    <definedName name="data101" localSheetId="1">#REF!</definedName>
    <definedName name="data101" localSheetId="7">#REF!</definedName>
    <definedName name="data101">#REF!</definedName>
    <definedName name="data102" localSheetId="1">#REF!</definedName>
    <definedName name="data102" localSheetId="7">#REF!</definedName>
    <definedName name="data102">#REF!</definedName>
    <definedName name="data103" localSheetId="1">#REF!</definedName>
    <definedName name="data103" localSheetId="7">#REF!</definedName>
    <definedName name="data103">#REF!</definedName>
    <definedName name="data104" localSheetId="1">#REF!</definedName>
    <definedName name="data104" localSheetId="7">#REF!</definedName>
    <definedName name="data104">#REF!</definedName>
    <definedName name="data105" localSheetId="1">#REF!</definedName>
    <definedName name="data105" localSheetId="7">#REF!</definedName>
    <definedName name="data105">#REF!</definedName>
    <definedName name="data106" localSheetId="1">#REF!</definedName>
    <definedName name="data106" localSheetId="7">#REF!</definedName>
    <definedName name="data106">#REF!</definedName>
    <definedName name="data107" localSheetId="1">#REF!</definedName>
    <definedName name="data107" localSheetId="7">#REF!</definedName>
    <definedName name="data107">#REF!</definedName>
    <definedName name="data108" localSheetId="1">#REF!</definedName>
    <definedName name="data108" localSheetId="7">#REF!</definedName>
    <definedName name="data108">#REF!</definedName>
    <definedName name="data109" localSheetId="1">#REF!</definedName>
    <definedName name="data109" localSheetId="7">#REF!</definedName>
    <definedName name="data109">#REF!</definedName>
    <definedName name="data11" localSheetId="1">#REF!</definedName>
    <definedName name="data11" localSheetId="7">#REF!</definedName>
    <definedName name="data11">#REF!</definedName>
    <definedName name="data110" localSheetId="1">#REF!</definedName>
    <definedName name="data110" localSheetId="7">#REF!</definedName>
    <definedName name="data110">#REF!</definedName>
    <definedName name="data111" localSheetId="1">#REF!</definedName>
    <definedName name="data111" localSheetId="7">#REF!</definedName>
    <definedName name="data111">#REF!</definedName>
    <definedName name="data112" localSheetId="1">#REF!</definedName>
    <definedName name="data112" localSheetId="7">#REF!</definedName>
    <definedName name="data112">#REF!</definedName>
    <definedName name="data113" localSheetId="1">#REF!</definedName>
    <definedName name="data113" localSheetId="7">#REF!</definedName>
    <definedName name="data113">#REF!</definedName>
    <definedName name="data114" localSheetId="1">#REF!</definedName>
    <definedName name="data114" localSheetId="7">#REF!</definedName>
    <definedName name="data114">#REF!</definedName>
    <definedName name="data115" localSheetId="1">#REF!</definedName>
    <definedName name="data115" localSheetId="7">#REF!</definedName>
    <definedName name="data115">#REF!</definedName>
    <definedName name="data116" localSheetId="1">#REF!</definedName>
    <definedName name="data116" localSheetId="7">#REF!</definedName>
    <definedName name="data116">#REF!</definedName>
    <definedName name="data117" localSheetId="1">#REF!</definedName>
    <definedName name="data117" localSheetId="7">#REF!</definedName>
    <definedName name="data117">#REF!</definedName>
    <definedName name="data118" localSheetId="1">#REF!</definedName>
    <definedName name="data118" localSheetId="7">#REF!</definedName>
    <definedName name="data118">#REF!</definedName>
    <definedName name="data119" localSheetId="1">#REF!</definedName>
    <definedName name="data119" localSheetId="7">#REF!</definedName>
    <definedName name="data119">#REF!</definedName>
    <definedName name="data12" localSheetId="1">#REF!</definedName>
    <definedName name="data12" localSheetId="7">#REF!</definedName>
    <definedName name="data12">#REF!</definedName>
    <definedName name="data120" localSheetId="1">#REF!</definedName>
    <definedName name="data120" localSheetId="7">#REF!</definedName>
    <definedName name="data120">#REF!</definedName>
    <definedName name="data121" localSheetId="1">#REF!</definedName>
    <definedName name="data121" localSheetId="7">#REF!</definedName>
    <definedName name="data121">#REF!</definedName>
    <definedName name="data122" localSheetId="1">#REF!</definedName>
    <definedName name="data122" localSheetId="7">#REF!</definedName>
    <definedName name="data122">#REF!</definedName>
    <definedName name="data123" localSheetId="1">#REF!</definedName>
    <definedName name="data123" localSheetId="7">#REF!</definedName>
    <definedName name="data123">#REF!</definedName>
    <definedName name="data124" localSheetId="1">#REF!</definedName>
    <definedName name="data124" localSheetId="7">#REF!</definedName>
    <definedName name="data124">#REF!</definedName>
    <definedName name="data125" localSheetId="1">#REF!</definedName>
    <definedName name="data125" localSheetId="7">#REF!</definedName>
    <definedName name="data125">#REF!</definedName>
    <definedName name="data126" localSheetId="1">#REF!</definedName>
    <definedName name="data126" localSheetId="7">#REF!</definedName>
    <definedName name="data126">#REF!</definedName>
    <definedName name="data127" localSheetId="1">#REF!</definedName>
    <definedName name="data127" localSheetId="7">#REF!</definedName>
    <definedName name="data127">#REF!</definedName>
    <definedName name="data128" localSheetId="1">#REF!</definedName>
    <definedName name="data128" localSheetId="7">#REF!</definedName>
    <definedName name="data128">#REF!</definedName>
    <definedName name="data129" localSheetId="1">#REF!</definedName>
    <definedName name="data129" localSheetId="7">#REF!</definedName>
    <definedName name="data129">#REF!</definedName>
    <definedName name="data13" localSheetId="1">#REF!</definedName>
    <definedName name="data13" localSheetId="7">#REF!</definedName>
    <definedName name="data13">#REF!</definedName>
    <definedName name="data130" localSheetId="1">#REF!</definedName>
    <definedName name="data130" localSheetId="7">#REF!</definedName>
    <definedName name="data130">#REF!</definedName>
    <definedName name="data131" localSheetId="1">#REF!</definedName>
    <definedName name="data131" localSheetId="7">#REF!</definedName>
    <definedName name="data131">#REF!</definedName>
    <definedName name="data132" localSheetId="1">#REF!</definedName>
    <definedName name="data132" localSheetId="7">#REF!</definedName>
    <definedName name="data132">#REF!</definedName>
    <definedName name="data133" localSheetId="1">#REF!</definedName>
    <definedName name="data133" localSheetId="7">#REF!</definedName>
    <definedName name="data133">#REF!</definedName>
    <definedName name="data134" localSheetId="1">#REF!</definedName>
    <definedName name="data134" localSheetId="7">#REF!</definedName>
    <definedName name="data134">#REF!</definedName>
    <definedName name="data135" localSheetId="1">#REF!</definedName>
    <definedName name="data135" localSheetId="7">#REF!</definedName>
    <definedName name="data135">#REF!</definedName>
    <definedName name="data136" localSheetId="1">#REF!</definedName>
    <definedName name="data136" localSheetId="7">#REF!</definedName>
    <definedName name="data136">#REF!</definedName>
    <definedName name="data137" localSheetId="1">#REF!</definedName>
    <definedName name="data137" localSheetId="7">#REF!</definedName>
    <definedName name="data137">#REF!</definedName>
    <definedName name="data138" localSheetId="1">#REF!</definedName>
    <definedName name="data138" localSheetId="7">#REF!</definedName>
    <definedName name="data138">#REF!</definedName>
    <definedName name="data139" localSheetId="1">#REF!</definedName>
    <definedName name="data139" localSheetId="7">#REF!</definedName>
    <definedName name="data139">#REF!</definedName>
    <definedName name="data14" localSheetId="1">#REF!</definedName>
    <definedName name="data14" localSheetId="7">#REF!</definedName>
    <definedName name="data14">#REF!</definedName>
    <definedName name="data140" localSheetId="1">#REF!</definedName>
    <definedName name="data140" localSheetId="7">#REF!</definedName>
    <definedName name="data140">#REF!</definedName>
    <definedName name="data141" localSheetId="1">#REF!</definedName>
    <definedName name="data141" localSheetId="7">#REF!</definedName>
    <definedName name="data141">#REF!</definedName>
    <definedName name="data142" localSheetId="1">#REF!</definedName>
    <definedName name="data142" localSheetId="7">#REF!</definedName>
    <definedName name="data142">#REF!</definedName>
    <definedName name="data143" localSheetId="1">#REF!</definedName>
    <definedName name="data143" localSheetId="7">#REF!</definedName>
    <definedName name="data143">#REF!</definedName>
    <definedName name="data144" localSheetId="1">#REF!</definedName>
    <definedName name="data144" localSheetId="7">#REF!</definedName>
    <definedName name="data144">#REF!</definedName>
    <definedName name="data145" localSheetId="1">#REF!</definedName>
    <definedName name="data145" localSheetId="7">#REF!</definedName>
    <definedName name="data145">#REF!</definedName>
    <definedName name="data146" localSheetId="1">#REF!</definedName>
    <definedName name="data146" localSheetId="7">#REF!</definedName>
    <definedName name="data146">#REF!</definedName>
    <definedName name="data147" localSheetId="1">#REF!</definedName>
    <definedName name="data147" localSheetId="7">#REF!</definedName>
    <definedName name="data147">#REF!</definedName>
    <definedName name="data148" localSheetId="1">#REF!</definedName>
    <definedName name="data148" localSheetId="7">#REF!</definedName>
    <definedName name="data148">#REF!</definedName>
    <definedName name="data149" localSheetId="1">#REF!</definedName>
    <definedName name="data149" localSheetId="7">#REF!</definedName>
    <definedName name="data149">#REF!</definedName>
    <definedName name="data15" localSheetId="1">#REF!</definedName>
    <definedName name="data15" localSheetId="7">#REF!</definedName>
    <definedName name="data15">#REF!</definedName>
    <definedName name="data150" localSheetId="1">#REF!</definedName>
    <definedName name="data150" localSheetId="7">#REF!</definedName>
    <definedName name="data150">#REF!</definedName>
    <definedName name="data151" localSheetId="1">#REF!</definedName>
    <definedName name="data151" localSheetId="7">#REF!</definedName>
    <definedName name="data151">#REF!</definedName>
    <definedName name="data152" localSheetId="1">#REF!</definedName>
    <definedName name="data152" localSheetId="7">#REF!</definedName>
    <definedName name="data152">#REF!</definedName>
    <definedName name="data153" localSheetId="1">#REF!</definedName>
    <definedName name="data153" localSheetId="7">#REF!</definedName>
    <definedName name="data153">#REF!</definedName>
    <definedName name="data154" localSheetId="1">#REF!</definedName>
    <definedName name="data154" localSheetId="7">#REF!</definedName>
    <definedName name="data154">#REF!</definedName>
    <definedName name="data155" localSheetId="1">#REF!</definedName>
    <definedName name="data155" localSheetId="7">#REF!</definedName>
    <definedName name="data155">#REF!</definedName>
    <definedName name="data156" localSheetId="1">#REF!</definedName>
    <definedName name="data156" localSheetId="7">#REF!</definedName>
    <definedName name="data156">#REF!</definedName>
    <definedName name="data157" localSheetId="1">#REF!</definedName>
    <definedName name="data157" localSheetId="7">#REF!</definedName>
    <definedName name="data157">#REF!</definedName>
    <definedName name="data158" localSheetId="1">#REF!</definedName>
    <definedName name="data158" localSheetId="7">#REF!</definedName>
    <definedName name="data158">#REF!</definedName>
    <definedName name="data159" localSheetId="1">#REF!</definedName>
    <definedName name="data159" localSheetId="7">#REF!</definedName>
    <definedName name="data159">#REF!</definedName>
    <definedName name="data16" localSheetId="1">#REF!</definedName>
    <definedName name="data16" localSheetId="7">#REF!</definedName>
    <definedName name="data16">#REF!</definedName>
    <definedName name="data160" localSheetId="1">#REF!</definedName>
    <definedName name="data160" localSheetId="7">#REF!</definedName>
    <definedName name="data160">#REF!</definedName>
    <definedName name="data161" localSheetId="1">#REF!</definedName>
    <definedName name="data161" localSheetId="7">#REF!</definedName>
    <definedName name="data161">#REF!</definedName>
    <definedName name="data162" localSheetId="1">#REF!</definedName>
    <definedName name="data162" localSheetId="7">#REF!</definedName>
    <definedName name="data162">#REF!</definedName>
    <definedName name="data163" localSheetId="1">#REF!</definedName>
    <definedName name="data163" localSheetId="7">#REF!</definedName>
    <definedName name="data163">#REF!</definedName>
    <definedName name="data164" localSheetId="1">#REF!</definedName>
    <definedName name="data164" localSheetId="7">#REF!</definedName>
    <definedName name="data164">#REF!</definedName>
    <definedName name="data165" localSheetId="1">#REF!</definedName>
    <definedName name="data165" localSheetId="7">#REF!</definedName>
    <definedName name="data165">#REF!</definedName>
    <definedName name="data166" localSheetId="1">#REF!</definedName>
    <definedName name="data166" localSheetId="7">#REF!</definedName>
    <definedName name="data166">#REF!</definedName>
    <definedName name="data167" localSheetId="1">#REF!</definedName>
    <definedName name="data167" localSheetId="7">#REF!</definedName>
    <definedName name="data167">#REF!</definedName>
    <definedName name="data168" localSheetId="1">#REF!</definedName>
    <definedName name="data168" localSheetId="7">#REF!</definedName>
    <definedName name="data168">#REF!</definedName>
    <definedName name="data169" localSheetId="1">#REF!</definedName>
    <definedName name="data169" localSheetId="7">#REF!</definedName>
    <definedName name="data169">#REF!</definedName>
    <definedName name="data17" localSheetId="1">#REF!</definedName>
    <definedName name="data17" localSheetId="7">#REF!</definedName>
    <definedName name="data17">#REF!</definedName>
    <definedName name="data170" localSheetId="1">#REF!</definedName>
    <definedName name="data170" localSheetId="7">#REF!</definedName>
    <definedName name="data170">#REF!</definedName>
    <definedName name="data171" localSheetId="1">#REF!</definedName>
    <definedName name="data171" localSheetId="7">#REF!</definedName>
    <definedName name="data171">#REF!</definedName>
    <definedName name="data172" localSheetId="1">#REF!</definedName>
    <definedName name="data172" localSheetId="7">#REF!</definedName>
    <definedName name="data172">#REF!</definedName>
    <definedName name="data173" localSheetId="1">#REF!</definedName>
    <definedName name="data173" localSheetId="7">#REF!</definedName>
    <definedName name="data173">#REF!</definedName>
    <definedName name="data174" localSheetId="1">#REF!</definedName>
    <definedName name="data174" localSheetId="7">#REF!</definedName>
    <definedName name="data174">#REF!</definedName>
    <definedName name="data175" localSheetId="1">#REF!</definedName>
    <definedName name="data175" localSheetId="7">#REF!</definedName>
    <definedName name="data175">#REF!</definedName>
    <definedName name="data176" localSheetId="1">#REF!</definedName>
    <definedName name="data176" localSheetId="7">#REF!</definedName>
    <definedName name="data176">#REF!</definedName>
    <definedName name="data177" localSheetId="1">#REF!</definedName>
    <definedName name="data177" localSheetId="7">#REF!</definedName>
    <definedName name="data177">#REF!</definedName>
    <definedName name="data178" localSheetId="1">#REF!</definedName>
    <definedName name="data178" localSheetId="7">#REF!</definedName>
    <definedName name="data178">#REF!</definedName>
    <definedName name="data179" localSheetId="1">#REF!</definedName>
    <definedName name="data179" localSheetId="7">#REF!</definedName>
    <definedName name="data179">#REF!</definedName>
    <definedName name="data18" localSheetId="1">#REF!</definedName>
    <definedName name="data18" localSheetId="7">#REF!</definedName>
    <definedName name="data18">#REF!</definedName>
    <definedName name="data180" localSheetId="1">#REF!</definedName>
    <definedName name="data180" localSheetId="7">#REF!</definedName>
    <definedName name="data180">#REF!</definedName>
    <definedName name="data181" localSheetId="1">#REF!</definedName>
    <definedName name="data181" localSheetId="7">#REF!</definedName>
    <definedName name="data181">#REF!</definedName>
    <definedName name="data19" localSheetId="1">#REF!</definedName>
    <definedName name="data19" localSheetId="7">#REF!</definedName>
    <definedName name="data19">#REF!</definedName>
    <definedName name="data2" localSheetId="1">#REF!</definedName>
    <definedName name="data2" localSheetId="7">#REF!</definedName>
    <definedName name="data2">#REF!</definedName>
    <definedName name="data20" localSheetId="1">#REF!</definedName>
    <definedName name="data20" localSheetId="7">#REF!</definedName>
    <definedName name="data20">#REF!</definedName>
    <definedName name="data21" localSheetId="1">#REF!</definedName>
    <definedName name="data21" localSheetId="7">#REF!</definedName>
    <definedName name="data21">#REF!</definedName>
    <definedName name="data22" localSheetId="1">#REF!</definedName>
    <definedName name="data22" localSheetId="7">#REF!</definedName>
    <definedName name="data22">#REF!</definedName>
    <definedName name="data23" localSheetId="1">#REF!</definedName>
    <definedName name="data23" localSheetId="7">#REF!</definedName>
    <definedName name="data23">#REF!</definedName>
    <definedName name="data24" localSheetId="1">#REF!</definedName>
    <definedName name="data24" localSheetId="7">#REF!</definedName>
    <definedName name="data24">#REF!</definedName>
    <definedName name="data25" localSheetId="1">#REF!</definedName>
    <definedName name="data25" localSheetId="7">#REF!</definedName>
    <definedName name="data25">#REF!</definedName>
    <definedName name="data26" localSheetId="1">#REF!</definedName>
    <definedName name="data26" localSheetId="7">#REF!</definedName>
    <definedName name="data26">#REF!</definedName>
    <definedName name="data27" localSheetId="1">#REF!</definedName>
    <definedName name="data27" localSheetId="7">#REF!</definedName>
    <definedName name="data27">#REF!</definedName>
    <definedName name="data28" localSheetId="1">#REF!</definedName>
    <definedName name="data28" localSheetId="7">#REF!</definedName>
    <definedName name="data28">#REF!</definedName>
    <definedName name="data29" localSheetId="1">#REF!</definedName>
    <definedName name="data29" localSheetId="7">#REF!</definedName>
    <definedName name="data29">#REF!</definedName>
    <definedName name="data3" localSheetId="1">#REF!</definedName>
    <definedName name="data3" localSheetId="7">#REF!</definedName>
    <definedName name="data3">#REF!</definedName>
    <definedName name="data30" localSheetId="1">#REF!</definedName>
    <definedName name="data30" localSheetId="7">#REF!</definedName>
    <definedName name="data30">#REF!</definedName>
    <definedName name="data31" localSheetId="1">#REF!</definedName>
    <definedName name="data31" localSheetId="7">#REF!</definedName>
    <definedName name="data31">#REF!</definedName>
    <definedName name="data32" localSheetId="1">#REF!</definedName>
    <definedName name="data32" localSheetId="7">#REF!</definedName>
    <definedName name="data32">#REF!</definedName>
    <definedName name="data33" localSheetId="1">#REF!</definedName>
    <definedName name="data33" localSheetId="7">#REF!</definedName>
    <definedName name="data33">#REF!</definedName>
    <definedName name="data34" localSheetId="1">#REF!</definedName>
    <definedName name="data34" localSheetId="7">#REF!</definedName>
    <definedName name="data34">#REF!</definedName>
    <definedName name="data35" localSheetId="1">#REF!</definedName>
    <definedName name="data35" localSheetId="7">#REF!</definedName>
    <definedName name="data35">#REF!</definedName>
    <definedName name="data36" localSheetId="1">#REF!</definedName>
    <definedName name="data36" localSheetId="7">#REF!</definedName>
    <definedName name="data36">#REF!</definedName>
    <definedName name="data37" localSheetId="1">#REF!</definedName>
    <definedName name="data37" localSheetId="7">#REF!</definedName>
    <definedName name="data37">#REF!</definedName>
    <definedName name="data38" localSheetId="1">#REF!</definedName>
    <definedName name="data38" localSheetId="7">#REF!</definedName>
    <definedName name="data38">#REF!</definedName>
    <definedName name="data39" localSheetId="1">#REF!</definedName>
    <definedName name="data39" localSheetId="7">#REF!</definedName>
    <definedName name="data39">#REF!</definedName>
    <definedName name="data4" localSheetId="1">#REF!</definedName>
    <definedName name="data4" localSheetId="7">#REF!</definedName>
    <definedName name="data4">#REF!</definedName>
    <definedName name="data40" localSheetId="1">#REF!</definedName>
    <definedName name="data40" localSheetId="7">#REF!</definedName>
    <definedName name="data40">#REF!</definedName>
    <definedName name="data41" localSheetId="1">#REF!</definedName>
    <definedName name="data41" localSheetId="7">#REF!</definedName>
    <definedName name="data41">#REF!</definedName>
    <definedName name="data42" localSheetId="1">#REF!</definedName>
    <definedName name="data42" localSheetId="7">#REF!</definedName>
    <definedName name="data42">#REF!</definedName>
    <definedName name="data43" localSheetId="1">#REF!</definedName>
    <definedName name="data43" localSheetId="7">#REF!</definedName>
    <definedName name="data43">#REF!</definedName>
    <definedName name="data44" localSheetId="1">#REF!</definedName>
    <definedName name="data44" localSheetId="7">#REF!</definedName>
    <definedName name="data44">#REF!</definedName>
    <definedName name="data45" localSheetId="1">#REF!</definedName>
    <definedName name="data45" localSheetId="7">#REF!</definedName>
    <definedName name="data45">#REF!</definedName>
    <definedName name="data46" localSheetId="1">#REF!</definedName>
    <definedName name="data46" localSheetId="7">#REF!</definedName>
    <definedName name="data46">#REF!</definedName>
    <definedName name="data47" localSheetId="1">#REF!</definedName>
    <definedName name="data47" localSheetId="7">#REF!</definedName>
    <definedName name="data47">#REF!</definedName>
    <definedName name="data48" localSheetId="1">#REF!</definedName>
    <definedName name="data48" localSheetId="7">#REF!</definedName>
    <definedName name="data48">#REF!</definedName>
    <definedName name="data49" localSheetId="1">#REF!</definedName>
    <definedName name="data49" localSheetId="7">#REF!</definedName>
    <definedName name="data49">#REF!</definedName>
    <definedName name="data5" localSheetId="1">#REF!</definedName>
    <definedName name="data5" localSheetId="7">#REF!</definedName>
    <definedName name="data5">#REF!</definedName>
    <definedName name="data50" localSheetId="1">#REF!</definedName>
    <definedName name="data50" localSheetId="7">#REF!</definedName>
    <definedName name="data50">#REF!</definedName>
    <definedName name="data51" localSheetId="1">#REF!</definedName>
    <definedName name="data51" localSheetId="7">#REF!</definedName>
    <definedName name="data51">#REF!</definedName>
    <definedName name="data52" localSheetId="1">#REF!</definedName>
    <definedName name="data52" localSheetId="7">#REF!</definedName>
    <definedName name="data52">#REF!</definedName>
    <definedName name="data53" localSheetId="1">#REF!</definedName>
    <definedName name="data53" localSheetId="7">#REF!</definedName>
    <definedName name="data53">#REF!</definedName>
    <definedName name="data54" localSheetId="1">#REF!</definedName>
    <definedName name="data54" localSheetId="7">#REF!</definedName>
    <definedName name="data54">#REF!</definedName>
    <definedName name="data55" localSheetId="1">#REF!</definedName>
    <definedName name="data55" localSheetId="7">#REF!</definedName>
    <definedName name="data55">#REF!</definedName>
    <definedName name="data56" localSheetId="1">#REF!</definedName>
    <definedName name="data56" localSheetId="7">#REF!</definedName>
    <definedName name="data56">#REF!</definedName>
    <definedName name="data57" localSheetId="1">#REF!</definedName>
    <definedName name="data57" localSheetId="7">#REF!</definedName>
    <definedName name="data57">#REF!</definedName>
    <definedName name="data58" localSheetId="1">#REF!</definedName>
    <definedName name="data58" localSheetId="7">#REF!</definedName>
    <definedName name="data58">#REF!</definedName>
    <definedName name="data59" localSheetId="1">#REF!</definedName>
    <definedName name="data59" localSheetId="7">#REF!</definedName>
    <definedName name="data59">#REF!</definedName>
    <definedName name="data6" localSheetId="1">#REF!</definedName>
    <definedName name="data6" localSheetId="7">#REF!</definedName>
    <definedName name="data6">#REF!</definedName>
    <definedName name="data60" localSheetId="1">#REF!</definedName>
    <definedName name="data60" localSheetId="7">#REF!</definedName>
    <definedName name="data60">#REF!</definedName>
    <definedName name="data61" localSheetId="1">#REF!</definedName>
    <definedName name="data61" localSheetId="7">#REF!</definedName>
    <definedName name="data61">#REF!</definedName>
    <definedName name="data62" localSheetId="1">#REF!</definedName>
    <definedName name="data62" localSheetId="7">#REF!</definedName>
    <definedName name="data62">#REF!</definedName>
    <definedName name="data63" localSheetId="1">#REF!</definedName>
    <definedName name="data63" localSheetId="7">#REF!</definedName>
    <definedName name="data63">#REF!</definedName>
    <definedName name="data64" localSheetId="1">#REF!</definedName>
    <definedName name="data64" localSheetId="7">#REF!</definedName>
    <definedName name="data64">#REF!</definedName>
    <definedName name="data65" localSheetId="1">#REF!</definedName>
    <definedName name="data65" localSheetId="7">#REF!</definedName>
    <definedName name="data65">#REF!</definedName>
    <definedName name="data66" localSheetId="1">#REF!</definedName>
    <definedName name="data66" localSheetId="7">#REF!</definedName>
    <definedName name="data66">#REF!</definedName>
    <definedName name="data67" localSheetId="1">#REF!</definedName>
    <definedName name="data67" localSheetId="7">#REF!</definedName>
    <definedName name="data67">#REF!</definedName>
    <definedName name="data68" localSheetId="1">#REF!</definedName>
    <definedName name="data68" localSheetId="7">#REF!</definedName>
    <definedName name="data68">#REF!</definedName>
    <definedName name="data69" localSheetId="1">#REF!</definedName>
    <definedName name="data69" localSheetId="7">#REF!</definedName>
    <definedName name="data69">#REF!</definedName>
    <definedName name="data7" localSheetId="1">#REF!</definedName>
    <definedName name="data7" localSheetId="7">#REF!</definedName>
    <definedName name="data7">#REF!</definedName>
    <definedName name="data70" localSheetId="1">#REF!</definedName>
    <definedName name="data70" localSheetId="7">#REF!</definedName>
    <definedName name="data70">#REF!</definedName>
    <definedName name="data71" localSheetId="1">#REF!</definedName>
    <definedName name="data71" localSheetId="7">#REF!</definedName>
    <definedName name="data71">#REF!</definedName>
    <definedName name="data72" localSheetId="1">#REF!</definedName>
    <definedName name="data72" localSheetId="7">#REF!</definedName>
    <definedName name="data72">#REF!</definedName>
    <definedName name="data73" localSheetId="1">#REF!</definedName>
    <definedName name="data73" localSheetId="7">#REF!</definedName>
    <definedName name="data73">#REF!</definedName>
    <definedName name="data74" localSheetId="1">#REF!</definedName>
    <definedName name="data74" localSheetId="7">#REF!</definedName>
    <definedName name="data74">#REF!</definedName>
    <definedName name="data75" localSheetId="1">#REF!</definedName>
    <definedName name="data75" localSheetId="7">#REF!</definedName>
    <definedName name="data75">#REF!</definedName>
    <definedName name="data76" localSheetId="1">#REF!</definedName>
    <definedName name="data76" localSheetId="7">#REF!</definedName>
    <definedName name="data76">#REF!</definedName>
    <definedName name="data77" localSheetId="1">#REF!</definedName>
    <definedName name="data77" localSheetId="7">#REF!</definedName>
    <definedName name="data77">#REF!</definedName>
    <definedName name="data78" localSheetId="1">#REF!</definedName>
    <definedName name="data78" localSheetId="7">#REF!</definedName>
    <definedName name="data78">#REF!</definedName>
    <definedName name="data79" localSheetId="1">#REF!</definedName>
    <definedName name="data79" localSheetId="7">#REF!</definedName>
    <definedName name="data79">#REF!</definedName>
    <definedName name="data8" localSheetId="1">#REF!</definedName>
    <definedName name="data8" localSheetId="7">#REF!</definedName>
    <definedName name="data8">#REF!</definedName>
    <definedName name="data80" localSheetId="1">#REF!</definedName>
    <definedName name="data80" localSheetId="7">#REF!</definedName>
    <definedName name="data80">#REF!</definedName>
    <definedName name="data81" localSheetId="1">#REF!</definedName>
    <definedName name="data81" localSheetId="7">#REF!</definedName>
    <definedName name="data81">#REF!</definedName>
    <definedName name="data82" localSheetId="1">#REF!</definedName>
    <definedName name="data82" localSheetId="7">#REF!</definedName>
    <definedName name="data82">#REF!</definedName>
    <definedName name="data83" localSheetId="1">#REF!</definedName>
    <definedName name="data83" localSheetId="7">#REF!</definedName>
    <definedName name="data83">#REF!</definedName>
    <definedName name="data84" localSheetId="1">#REF!</definedName>
    <definedName name="data84" localSheetId="7">#REF!</definedName>
    <definedName name="data84">#REF!</definedName>
    <definedName name="data85" localSheetId="1">#REF!</definedName>
    <definedName name="data85" localSheetId="7">#REF!</definedName>
    <definedName name="data85">#REF!</definedName>
    <definedName name="data86" localSheetId="1">#REF!</definedName>
    <definedName name="data86" localSheetId="7">#REF!</definedName>
    <definedName name="data86">#REF!</definedName>
    <definedName name="data87" localSheetId="1">#REF!</definedName>
    <definedName name="data87" localSheetId="7">#REF!</definedName>
    <definedName name="data87">#REF!</definedName>
    <definedName name="data88" localSheetId="1">#REF!</definedName>
    <definedName name="data88" localSheetId="7">#REF!</definedName>
    <definedName name="data88">#REF!</definedName>
    <definedName name="data89" localSheetId="1">#REF!</definedName>
    <definedName name="data89" localSheetId="7">#REF!</definedName>
    <definedName name="data89">#REF!</definedName>
    <definedName name="data9" localSheetId="1">#REF!</definedName>
    <definedName name="data9" localSheetId="7">#REF!</definedName>
    <definedName name="data9">#REF!</definedName>
    <definedName name="data90" localSheetId="1">#REF!</definedName>
    <definedName name="data90" localSheetId="7">#REF!</definedName>
    <definedName name="data90">#REF!</definedName>
    <definedName name="data91" localSheetId="1">#REF!</definedName>
    <definedName name="data91" localSheetId="7">#REF!</definedName>
    <definedName name="data91">#REF!</definedName>
    <definedName name="data92" localSheetId="1">#REF!</definedName>
    <definedName name="data92" localSheetId="7">#REF!</definedName>
    <definedName name="data92">#REF!</definedName>
    <definedName name="data93" localSheetId="1">#REF!</definedName>
    <definedName name="data93" localSheetId="7">#REF!</definedName>
    <definedName name="data93">#REF!</definedName>
    <definedName name="data94" localSheetId="1">#REF!</definedName>
    <definedName name="data94" localSheetId="7">#REF!</definedName>
    <definedName name="data94">#REF!</definedName>
    <definedName name="data95" localSheetId="1">#REF!</definedName>
    <definedName name="data95" localSheetId="7">#REF!</definedName>
    <definedName name="data95">#REF!</definedName>
    <definedName name="data96" localSheetId="1">#REF!</definedName>
    <definedName name="data96" localSheetId="7">#REF!</definedName>
    <definedName name="data96">#REF!</definedName>
    <definedName name="data97" localSheetId="1">#REF!</definedName>
    <definedName name="data97" localSheetId="7">#REF!</definedName>
    <definedName name="data97">#REF!</definedName>
    <definedName name="data98" localSheetId="1">#REF!</definedName>
    <definedName name="data98" localSheetId="7">#REF!</definedName>
    <definedName name="data98">#REF!</definedName>
    <definedName name="data99" localSheetId="1">#REF!</definedName>
    <definedName name="data99" localSheetId="7">#REF!</definedName>
    <definedName name="data99">#REF!</definedName>
    <definedName name="dflt1" localSheetId="1">#REF!</definedName>
    <definedName name="dflt1" localSheetId="7">#REF!</definedName>
    <definedName name="dflt1">#REF!</definedName>
    <definedName name="dflt2" localSheetId="1">#REF!</definedName>
    <definedName name="dflt2" localSheetId="7">#REF!</definedName>
    <definedName name="dflt2">#REF!</definedName>
    <definedName name="NO" localSheetId="1">#REF!</definedName>
    <definedName name="NO" localSheetId="7">#REF!</definedName>
    <definedName name="NO">#REF!</definedName>
    <definedName name="qzqzqz10" localSheetId="1">#REF!</definedName>
    <definedName name="qzqzqz10" localSheetId="7">#REF!</definedName>
    <definedName name="qzqzqz10">#REF!</definedName>
    <definedName name="qzqzqz11" localSheetId="1">#REF!</definedName>
    <definedName name="qzqzqz11" localSheetId="7">#REF!</definedName>
    <definedName name="qzqzqz11">#REF!</definedName>
    <definedName name="qzqzqz12" localSheetId="1">#REF!</definedName>
    <definedName name="qzqzqz12" localSheetId="7">#REF!</definedName>
    <definedName name="qzqzqz12">#REF!</definedName>
    <definedName name="qzqzqz13" localSheetId="1">#REF!</definedName>
    <definedName name="qzqzqz13" localSheetId="7">#REF!</definedName>
    <definedName name="qzqzqz13">#REF!</definedName>
    <definedName name="qzqzqz14" localSheetId="1">#REF!</definedName>
    <definedName name="qzqzqz14" localSheetId="7">#REF!</definedName>
    <definedName name="qzqzqz14">#REF!</definedName>
    <definedName name="qzqzqz15" localSheetId="1">#REF!</definedName>
    <definedName name="qzqzqz15" localSheetId="7">#REF!</definedName>
    <definedName name="qzqzqz15">#REF!</definedName>
    <definedName name="qzqzqz16" localSheetId="1">#REF!</definedName>
    <definedName name="qzqzqz16" localSheetId="7">#REF!</definedName>
    <definedName name="qzqzqz16">#REF!</definedName>
    <definedName name="qzqzqz6" localSheetId="1">#REF!</definedName>
    <definedName name="qzqzqz6" localSheetId="7">#REF!</definedName>
    <definedName name="qzqzqz6">#REF!</definedName>
    <definedName name="qzqzqz7" localSheetId="1">#REF!</definedName>
    <definedName name="qzqzqz7" localSheetId="7">#REF!</definedName>
    <definedName name="qzqzqz7">#REF!</definedName>
    <definedName name="qzqzqz8" localSheetId="1">#REF!</definedName>
    <definedName name="qzqzqz8" localSheetId="7">#REF!</definedName>
    <definedName name="qzqzqz8">#REF!</definedName>
    <definedName name="qzqzqz9" localSheetId="1">#REF!</definedName>
    <definedName name="qzqzqz9" localSheetId="7">#REF!</definedName>
    <definedName name="qzqzqz9">#REF!</definedName>
    <definedName name="RMB" localSheetId="1">#REF!</definedName>
    <definedName name="RMB" localSheetId="7">#REF!</definedName>
    <definedName name="RMB">#REF!</definedName>
    <definedName name="TOT" localSheetId="1">#REF!</definedName>
    <definedName name="TOT" localSheetId="7">#REF!</definedName>
    <definedName name="TOT">#REF!</definedName>
  </definedNames>
  <calcPr calcId="191029"/>
</workbook>
</file>

<file path=xl/calcChain.xml><?xml version="1.0" encoding="utf-8"?>
<calcChain xmlns="http://schemas.openxmlformats.org/spreadsheetml/2006/main">
  <c r="I431" i="136" l="1"/>
  <c r="I430" i="136"/>
  <c r="I429" i="136"/>
  <c r="I428" i="136"/>
  <c r="I395" i="136"/>
  <c r="I394" i="136"/>
  <c r="I393" i="136"/>
  <c r="I392" i="136"/>
  <c r="I391" i="136"/>
  <c r="I390" i="136"/>
  <c r="I389" i="136"/>
  <c r="I388" i="136"/>
  <c r="I387" i="136"/>
  <c r="I386" i="136"/>
  <c r="I385" i="136"/>
  <c r="I384" i="136"/>
  <c r="F46" i="138" l="1"/>
  <c r="F45" i="138"/>
  <c r="F44" i="138"/>
  <c r="F43" i="138"/>
  <c r="F42" i="138"/>
  <c r="F41" i="138"/>
  <c r="F40" i="138"/>
  <c r="F39" i="138"/>
  <c r="F38" i="138"/>
  <c r="F37" i="138"/>
  <c r="F36" i="138"/>
  <c r="F35" i="138"/>
  <c r="F34" i="138"/>
  <c r="F33" i="138"/>
  <c r="F32" i="138"/>
  <c r="F31" i="138"/>
  <c r="F30" i="138"/>
  <c r="F29" i="138"/>
  <c r="F28" i="138"/>
  <c r="F27" i="138"/>
  <c r="F26" i="138"/>
  <c r="F25" i="138"/>
  <c r="F24" i="138"/>
  <c r="F23" i="138"/>
  <c r="F22" i="138"/>
  <c r="F21" i="138"/>
  <c r="F20" i="138"/>
  <c r="F19" i="138"/>
  <c r="F18" i="138"/>
  <c r="F17" i="138"/>
  <c r="F16" i="138"/>
  <c r="F15" i="138"/>
  <c r="F14" i="138"/>
  <c r="F13" i="138"/>
  <c r="F12" i="138"/>
  <c r="F11" i="138"/>
  <c r="F10" i="138"/>
  <c r="F9" i="138"/>
  <c r="F8" i="138"/>
  <c r="G6" i="138" s="1"/>
  <c r="G47" i="138" s="1"/>
  <c r="G49" i="138" l="1"/>
  <c r="G50" i="138" s="1"/>
  <c r="G51" i="138" s="1"/>
  <c r="J30" i="137"/>
  <c r="J28" i="137"/>
  <c r="J27" i="137"/>
  <c r="J26" i="137"/>
  <c r="J25" i="137"/>
  <c r="J24" i="137"/>
  <c r="J23" i="137"/>
  <c r="J22" i="137"/>
  <c r="J21" i="137"/>
  <c r="J20" i="137"/>
  <c r="J19" i="137"/>
  <c r="J18" i="137"/>
  <c r="J17" i="137"/>
  <c r="E17" i="137"/>
  <c r="E18" i="137" s="1"/>
  <c r="E19" i="137" s="1"/>
  <c r="E20" i="137" s="1"/>
  <c r="E21" i="137" s="1"/>
  <c r="E22" i="137" s="1"/>
  <c r="E23" i="137" s="1"/>
  <c r="E24" i="137" s="1"/>
  <c r="E25" i="137" s="1"/>
  <c r="J16" i="137"/>
  <c r="E16" i="137"/>
  <c r="G15" i="137"/>
  <c r="J15" i="137" s="1"/>
  <c r="G14" i="137"/>
  <c r="J14" i="137" s="1"/>
  <c r="G13" i="137"/>
  <c r="J13" i="137" s="1"/>
  <c r="J12" i="137"/>
  <c r="J11" i="137"/>
  <c r="J9" i="137"/>
  <c r="J8" i="137"/>
  <c r="J7" i="137"/>
  <c r="J6" i="137"/>
  <c r="J5" i="137"/>
  <c r="J4" i="137" s="1"/>
  <c r="J10" i="137" l="1"/>
  <c r="J32" i="137" s="1"/>
  <c r="J29" i="137"/>
  <c r="K438" i="136" l="1"/>
  <c r="I448" i="136"/>
  <c r="I447" i="136"/>
  <c r="J448" i="136" s="1"/>
  <c r="I438" i="136"/>
  <c r="I436" i="136"/>
  <c r="I434" i="136"/>
  <c r="I426" i="136"/>
  <c r="I425" i="136"/>
  <c r="I424" i="136"/>
  <c r="I423" i="136"/>
  <c r="I422" i="136"/>
  <c r="I421" i="136"/>
  <c r="I420" i="136"/>
  <c r="I419" i="136"/>
  <c r="I418" i="136"/>
  <c r="I417" i="136"/>
  <c r="I416" i="136"/>
  <c r="I415" i="136"/>
  <c r="I414" i="136"/>
  <c r="I413" i="136"/>
  <c r="I412" i="136"/>
  <c r="I411" i="136"/>
  <c r="I410" i="136"/>
  <c r="I409" i="136"/>
  <c r="I408" i="136"/>
  <c r="I407" i="136"/>
  <c r="I406" i="136"/>
  <c r="I405" i="136"/>
  <c r="I404" i="136"/>
  <c r="I403" i="136"/>
  <c r="I402" i="136"/>
  <c r="I323" i="136"/>
  <c r="I322" i="136"/>
  <c r="I321" i="136"/>
  <c r="I320" i="136"/>
  <c r="I319" i="136"/>
  <c r="I318" i="136"/>
  <c r="I317" i="136"/>
  <c r="I316" i="136"/>
  <c r="I315" i="136"/>
  <c r="I314" i="136"/>
  <c r="I313" i="136"/>
  <c r="I312" i="136"/>
  <c r="I311" i="136"/>
  <c r="I310" i="136"/>
  <c r="I309" i="136"/>
  <c r="I308" i="136"/>
  <c r="I307" i="136"/>
  <c r="I306" i="136"/>
  <c r="I305" i="136"/>
  <c r="I304" i="136"/>
  <c r="I303" i="136"/>
  <c r="I302" i="136"/>
  <c r="I301" i="136"/>
  <c r="I300" i="136"/>
  <c r="I299" i="136"/>
  <c r="I298" i="136"/>
  <c r="I297" i="136"/>
  <c r="I296" i="136"/>
  <c r="I295" i="136"/>
  <c r="I294" i="136"/>
  <c r="I293" i="136"/>
  <c r="I292" i="136"/>
  <c r="I291" i="136"/>
  <c r="I290" i="136"/>
  <c r="I289" i="136"/>
  <c r="I288" i="136"/>
  <c r="I287" i="136"/>
  <c r="I286" i="136"/>
  <c r="I285" i="136"/>
  <c r="I284" i="136"/>
  <c r="I283" i="136"/>
  <c r="I282" i="136"/>
  <c r="I281" i="136"/>
  <c r="I280" i="136"/>
  <c r="I279" i="136"/>
  <c r="I278" i="136"/>
  <c r="I277" i="136"/>
  <c r="I276" i="136"/>
  <c r="I275" i="136"/>
  <c r="I274" i="136"/>
  <c r="I273" i="136"/>
  <c r="I272" i="136"/>
  <c r="I271" i="136"/>
  <c r="I270" i="136"/>
  <c r="I269" i="136"/>
  <c r="I268" i="136"/>
  <c r="I267" i="136"/>
  <c r="I266" i="136"/>
  <c r="I265" i="136"/>
  <c r="I264" i="136"/>
  <c r="I263" i="136"/>
  <c r="I262" i="136"/>
  <c r="I261" i="136"/>
  <c r="I260" i="136"/>
  <c r="I259" i="136"/>
  <c r="I258" i="136"/>
  <c r="I257" i="136"/>
  <c r="I256" i="136"/>
  <c r="I255" i="136"/>
  <c r="I254" i="136"/>
  <c r="I253" i="136"/>
  <c r="I252" i="136"/>
  <c r="I239" i="136"/>
  <c r="I238" i="136"/>
  <c r="I237" i="136"/>
  <c r="I236" i="136"/>
  <c r="I235" i="136"/>
  <c r="I234" i="136"/>
  <c r="I233" i="136"/>
  <c r="I230" i="136"/>
  <c r="I229" i="136"/>
  <c r="J229" i="136" s="1"/>
  <c r="I213" i="136"/>
  <c r="I212" i="136"/>
  <c r="I209" i="136"/>
  <c r="I208" i="136"/>
  <c r="I207" i="136"/>
  <c r="I206" i="136"/>
  <c r="I205" i="136"/>
  <c r="I204" i="136"/>
  <c r="I203" i="136"/>
  <c r="I202" i="136"/>
  <c r="I201" i="136"/>
  <c r="I200" i="136"/>
  <c r="I199" i="136"/>
  <c r="I198" i="136"/>
  <c r="I196" i="136"/>
  <c r="I195" i="136"/>
  <c r="I194" i="136"/>
  <c r="I193" i="136"/>
  <c r="I192" i="136"/>
  <c r="I191" i="136"/>
  <c r="I190" i="136"/>
  <c r="I189" i="136"/>
  <c r="I188" i="136"/>
  <c r="I187" i="136"/>
  <c r="I186" i="136"/>
  <c r="I185" i="136"/>
  <c r="I183" i="136"/>
  <c r="I182" i="136"/>
  <c r="I181" i="136"/>
  <c r="I180" i="136"/>
  <c r="I179" i="136"/>
  <c r="I178" i="136"/>
  <c r="I176" i="136"/>
  <c r="I175" i="136"/>
  <c r="I174" i="136"/>
  <c r="I173" i="136"/>
  <c r="I172" i="136"/>
  <c r="I171" i="136"/>
  <c r="I170" i="136"/>
  <c r="I169" i="136"/>
  <c r="I168" i="136"/>
  <c r="I167" i="136"/>
  <c r="I166" i="136"/>
  <c r="I165" i="136"/>
  <c r="I163" i="136"/>
  <c r="I162" i="136"/>
  <c r="I161" i="136"/>
  <c r="I160" i="136"/>
  <c r="I159" i="136"/>
  <c r="I158" i="136"/>
  <c r="I157" i="136"/>
  <c r="I156" i="136"/>
  <c r="I155" i="136"/>
  <c r="I154" i="136"/>
  <c r="I153" i="136"/>
  <c r="I152" i="136"/>
  <c r="J163" i="136" s="1"/>
  <c r="I149" i="136"/>
  <c r="I148" i="136"/>
  <c r="I147" i="136"/>
  <c r="I146" i="136"/>
  <c r="I145" i="136"/>
  <c r="I144" i="136"/>
  <c r="I143" i="136"/>
  <c r="I142" i="136"/>
  <c r="I140" i="136"/>
  <c r="I139" i="136"/>
  <c r="I138" i="136"/>
  <c r="I137" i="136"/>
  <c r="I136" i="136"/>
  <c r="I135" i="136"/>
  <c r="I134" i="136"/>
  <c r="I133" i="136"/>
  <c r="J140" i="136" s="1"/>
  <c r="I130" i="136"/>
  <c r="I129" i="136"/>
  <c r="I128" i="136"/>
  <c r="I127" i="136"/>
  <c r="I126" i="136"/>
  <c r="I125" i="136"/>
  <c r="I124" i="136"/>
  <c r="I123" i="136"/>
  <c r="I122" i="136"/>
  <c r="I121" i="136"/>
  <c r="I120" i="136"/>
  <c r="I119" i="136"/>
  <c r="I118" i="136"/>
  <c r="I117" i="136"/>
  <c r="I115" i="136"/>
  <c r="I114" i="136"/>
  <c r="J115" i="136" s="1"/>
  <c r="I112" i="136"/>
  <c r="I111" i="136"/>
  <c r="I110" i="136"/>
  <c r="I109" i="136"/>
  <c r="I108" i="136"/>
  <c r="I107" i="136"/>
  <c r="I106" i="136"/>
  <c r="I105" i="136"/>
  <c r="I104" i="136"/>
  <c r="I103" i="136"/>
  <c r="I102" i="136"/>
  <c r="I101" i="136"/>
  <c r="I99" i="136"/>
  <c r="I98" i="136"/>
  <c r="I97" i="136"/>
  <c r="I96" i="136"/>
  <c r="J99" i="136" s="1"/>
  <c r="I94" i="136"/>
  <c r="I93" i="136"/>
  <c r="I92" i="136"/>
  <c r="I91" i="136"/>
  <c r="I90" i="136"/>
  <c r="I89" i="136"/>
  <c r="I88" i="136"/>
  <c r="I86" i="136"/>
  <c r="I85" i="136"/>
  <c r="I84" i="136"/>
  <c r="I83" i="136"/>
  <c r="I82" i="136"/>
  <c r="I81" i="136"/>
  <c r="I80" i="136"/>
  <c r="I79" i="136"/>
  <c r="I78" i="136"/>
  <c r="I77" i="136"/>
  <c r="I76" i="136"/>
  <c r="I75" i="136"/>
  <c r="I74" i="136"/>
  <c r="I73" i="136"/>
  <c r="I72" i="136"/>
  <c r="I71" i="136"/>
  <c r="I68" i="136"/>
  <c r="I67" i="136"/>
  <c r="I66" i="136"/>
  <c r="I63" i="136"/>
  <c r="J58" i="136"/>
  <c r="I47" i="136"/>
  <c r="I46" i="136"/>
  <c r="J47" i="136" s="1"/>
  <c r="I44" i="136"/>
  <c r="I43" i="136"/>
  <c r="I42" i="136"/>
  <c r="I41" i="136"/>
  <c r="I40" i="136"/>
  <c r="I39" i="136"/>
  <c r="I38" i="136"/>
  <c r="I37" i="136"/>
  <c r="I36" i="136"/>
  <c r="I35" i="136"/>
  <c r="I34" i="136"/>
  <c r="I33" i="136"/>
  <c r="J30" i="136"/>
  <c r="I25" i="136"/>
  <c r="I24" i="136"/>
  <c r="I23" i="136"/>
  <c r="I22" i="136"/>
  <c r="I21" i="136"/>
  <c r="I19" i="136"/>
  <c r="I18" i="136"/>
  <c r="I15" i="136"/>
  <c r="J15" i="136" s="1"/>
  <c r="F8" i="135"/>
  <c r="G6" i="135"/>
  <c r="G10" i="135" s="1"/>
  <c r="J19" i="136" l="1"/>
  <c r="J196" i="136"/>
  <c r="J68" i="136"/>
  <c r="J213" i="136"/>
  <c r="J396" i="136"/>
  <c r="J94" i="136"/>
  <c r="J130" i="136"/>
  <c r="J86" i="136"/>
  <c r="J209" i="136"/>
  <c r="J25" i="136"/>
  <c r="J183" i="136"/>
  <c r="J239" i="136"/>
  <c r="J323" i="136"/>
  <c r="J432" i="136"/>
  <c r="J112" i="136"/>
  <c r="J176" i="136"/>
  <c r="J426" i="136"/>
  <c r="J149" i="136"/>
  <c r="J44" i="136"/>
  <c r="I14" i="107"/>
  <c r="I32" i="107"/>
  <c r="I28" i="107"/>
  <c r="I25" i="107"/>
  <c r="I21" i="107"/>
  <c r="I17" i="107"/>
  <c r="I16" i="107"/>
  <c r="F43" i="131" l="1"/>
  <c r="G43" i="131" s="1"/>
  <c r="F41" i="131"/>
  <c r="G41" i="131" s="1"/>
  <c r="F39" i="131"/>
  <c r="G39" i="131" s="1"/>
  <c r="F37" i="131"/>
  <c r="G37" i="131" s="1"/>
  <c r="F34" i="131"/>
  <c r="G34" i="131" s="1"/>
  <c r="H33" i="131" s="1"/>
  <c r="F32" i="131"/>
  <c r="G32" i="131" s="1"/>
  <c r="F31" i="131"/>
  <c r="G31" i="131" s="1"/>
  <c r="F29" i="131"/>
  <c r="G29" i="131" s="1"/>
  <c r="F28" i="131"/>
  <c r="G28" i="131" s="1"/>
  <c r="L27" i="131"/>
  <c r="F27" i="131"/>
  <c r="G27" i="131" s="1"/>
  <c r="F26" i="131"/>
  <c r="G26" i="131" s="1"/>
  <c r="L25" i="131"/>
  <c r="F25" i="131"/>
  <c r="G25" i="131" s="1"/>
  <c r="F23" i="131"/>
  <c r="G23" i="131" s="1"/>
  <c r="F22" i="131"/>
  <c r="G22" i="131" s="1"/>
  <c r="F20" i="131"/>
  <c r="G20" i="131" s="1"/>
  <c r="F19" i="131"/>
  <c r="G19" i="131" s="1"/>
  <c r="F18" i="131"/>
  <c r="G18" i="131" s="1"/>
  <c r="F17" i="131"/>
  <c r="G17" i="131" s="1"/>
  <c r="H24" i="131" l="1"/>
  <c r="H21" i="131"/>
  <c r="H40" i="131"/>
  <c r="H16" i="131"/>
  <c r="H30" i="131"/>
  <c r="H35" i="131"/>
  <c r="I29" i="107"/>
  <c r="I13" i="107"/>
  <c r="I18" i="107" l="1"/>
  <c r="I15" i="107"/>
  <c r="I19" i="107"/>
  <c r="I24" i="107"/>
  <c r="I27" i="107" l="1"/>
  <c r="I23" i="107" l="1"/>
  <c r="I31" i="107" l="1"/>
  <c r="A9" i="108" l="1"/>
  <c r="A8" i="108"/>
  <c r="A7" i="108"/>
  <c r="I30" i="107" l="1"/>
  <c r="I26" i="107"/>
  <c r="I33" i="107"/>
  <c r="B8" i="107"/>
  <c r="B7" i="107"/>
  <c r="B6" i="107"/>
  <c r="I34" i="107"/>
  <c r="I22" i="107"/>
  <c r="I20" i="107"/>
  <c r="I12" i="107"/>
  <c r="H38" i="107" l="1"/>
  <c r="H44" i="107" s="1"/>
  <c r="G38" i="107"/>
  <c r="G44" i="107" s="1"/>
  <c r="F38" i="107"/>
  <c r="F39" i="107" s="1"/>
  <c r="G39" i="107" l="1"/>
  <c r="F44" i="107"/>
  <c r="F45" i="107" s="1"/>
  <c r="G45" i="107" s="1"/>
  <c r="E37" i="107" l="1"/>
</calcChain>
</file>

<file path=xl/sharedStrings.xml><?xml version="1.0" encoding="utf-8"?>
<sst xmlns="http://schemas.openxmlformats.org/spreadsheetml/2006/main" count="1220" uniqueCount="527">
  <si>
    <t>m2</t>
  </si>
  <si>
    <t>MATERIALES</t>
  </si>
  <si>
    <t xml:space="preserve"> </t>
  </si>
  <si>
    <t>UN</t>
  </si>
  <si>
    <t>%</t>
  </si>
  <si>
    <t>ITEM</t>
  </si>
  <si>
    <t>nombre</t>
  </si>
  <si>
    <t>ubicación</t>
  </si>
  <si>
    <t>fecha</t>
  </si>
  <si>
    <t>Rubro</t>
  </si>
  <si>
    <t>m3</t>
  </si>
  <si>
    <t>un</t>
  </si>
  <si>
    <t>gl</t>
  </si>
  <si>
    <t>ml</t>
  </si>
  <si>
    <t>Nro.</t>
  </si>
  <si>
    <t>Importe Total</t>
  </si>
  <si>
    <t>Unidad</t>
  </si>
  <si>
    <t>Descripción</t>
  </si>
  <si>
    <t>CANT</t>
  </si>
  <si>
    <t>PISOS</t>
  </si>
  <si>
    <t>INSTALACION SANITARIA</t>
  </si>
  <si>
    <t>INSTALACION ELECTRICA</t>
  </si>
  <si>
    <t>OBRA CIVIL</t>
  </si>
  <si>
    <t>PINTURA</t>
  </si>
  <si>
    <t>de</t>
  </si>
  <si>
    <t>Ord.</t>
  </si>
  <si>
    <t>Parcial</t>
  </si>
  <si>
    <t>Precio</t>
  </si>
  <si>
    <t>Hoja Nro. 1</t>
  </si>
  <si>
    <t>U</t>
  </si>
  <si>
    <t>INDICACION DE LAS OBRAS</t>
  </si>
  <si>
    <t>Cantidad</t>
  </si>
  <si>
    <t>Costo</t>
  </si>
  <si>
    <t>Importe</t>
  </si>
  <si>
    <t>Unitario</t>
  </si>
  <si>
    <t>Total</t>
  </si>
  <si>
    <t>Gl</t>
  </si>
  <si>
    <t>PLAN DE TRABAJOS</t>
  </si>
  <si>
    <t>Incidencia</t>
  </si>
  <si>
    <t>Avance Acumulado en $:</t>
  </si>
  <si>
    <t>Avance Acumulado en %:</t>
  </si>
  <si>
    <t>Anticipo Financiero:</t>
  </si>
  <si>
    <t>Avance Financiero Acumulado:</t>
  </si>
  <si>
    <t>CARTEL DE OBRA</t>
  </si>
  <si>
    <t>CONTRAPISOS y CARPETAS</t>
  </si>
  <si>
    <t>Nº</t>
  </si>
  <si>
    <t>LIMPIEZA PERIODICA</t>
  </si>
  <si>
    <t>ACARREO DE ESCOMBROS - SOBRANTES DE OBRA Y LIMPIEZA FINAL</t>
  </si>
  <si>
    <t>MESES</t>
  </si>
  <si>
    <t>Avance Mensual en %:</t>
  </si>
  <si>
    <t>Número de MES:</t>
  </si>
  <si>
    <t>Avance Mensual en $:</t>
  </si>
  <si>
    <t>Avance Financiero Mensual:</t>
  </si>
  <si>
    <t>M</t>
  </si>
  <si>
    <t xml:space="preserve">                        LLAVES Y TOMACORRIENTES</t>
  </si>
  <si>
    <t xml:space="preserve">        INTERRUPTORES DE PROTECCION - COMANDO</t>
  </si>
  <si>
    <t xml:space="preserve">GRAFICO PLAN DE TRABAJO | CURVA DE INVERSIONES </t>
  </si>
  <si>
    <t>Mes 1</t>
  </si>
  <si>
    <t>Mes 2</t>
  </si>
  <si>
    <t>Mes 3</t>
  </si>
  <si>
    <t>TRABAJOS PRELIMINARES</t>
  </si>
  <si>
    <t xml:space="preserve">CERCA DE OBRA </t>
  </si>
  <si>
    <t>LIMPIEZA DE OBRA</t>
  </si>
  <si>
    <t xml:space="preserve">precios </t>
  </si>
  <si>
    <t>CONEXIONES PROVISORIAS</t>
  </si>
  <si>
    <t>HERRERIA</t>
  </si>
  <si>
    <t>MOVIMIENTOS DE SUELO</t>
  </si>
  <si>
    <t>MOVIMIENTO DE SUELOS</t>
  </si>
  <si>
    <t xml:space="preserve">   </t>
  </si>
  <si>
    <r>
      <t xml:space="preserve">                                                             </t>
    </r>
    <r>
      <rPr>
        <b/>
        <sz val="16"/>
        <color indexed="8"/>
        <rFont val="Arial"/>
        <family val="2"/>
      </rPr>
      <t xml:space="preserve"> PRESUPUESTO </t>
    </r>
  </si>
  <si>
    <t xml:space="preserve">TOTAL </t>
  </si>
  <si>
    <t>Curva de PVC Tubelectric de 3/4"</t>
  </si>
  <si>
    <t>Cupla de union PVC Tubelectric de 3/4"</t>
  </si>
  <si>
    <t>Conectores PVC Tubelectric de 3/4"</t>
  </si>
  <si>
    <t xml:space="preserve">                                         CAÑERIAS</t>
  </si>
  <si>
    <t>Caja metalica octogonal grande</t>
  </si>
  <si>
    <t>Cinta aisladora de PVC por 20 mtrs</t>
  </si>
  <si>
    <t>AISLACIONES</t>
  </si>
  <si>
    <t>MAMPOSTERIA</t>
  </si>
  <si>
    <t>GL</t>
  </si>
  <si>
    <t>CIELORRASO</t>
  </si>
  <si>
    <t>CARPINTERIA</t>
  </si>
  <si>
    <t>REVOQUES</t>
  </si>
  <si>
    <t>MAMPOSTERIAS</t>
  </si>
  <si>
    <t>23.02</t>
  </si>
  <si>
    <t>21.02</t>
  </si>
  <si>
    <t>20.01</t>
  </si>
  <si>
    <t>16.02</t>
  </si>
  <si>
    <t>CARPINTERIAS</t>
  </si>
  <si>
    <t>REVESTIMIENTO</t>
  </si>
  <si>
    <t>9.02</t>
  </si>
  <si>
    <t>8.02</t>
  </si>
  <si>
    <t>7.02</t>
  </si>
  <si>
    <t>7.01</t>
  </si>
  <si>
    <t>6.01</t>
  </si>
  <si>
    <t>5.04</t>
  </si>
  <si>
    <t>5.03</t>
  </si>
  <si>
    <t>5.02</t>
  </si>
  <si>
    <t>5.01</t>
  </si>
  <si>
    <t>4.02</t>
  </si>
  <si>
    <t>4.01</t>
  </si>
  <si>
    <t>ESTRUCTURAS</t>
  </si>
  <si>
    <t>2.05</t>
  </si>
  <si>
    <t>2.04</t>
  </si>
  <si>
    <t>2.03</t>
  </si>
  <si>
    <t>REPLANTEO</t>
  </si>
  <si>
    <t>1.04</t>
  </si>
  <si>
    <t>TOTAL</t>
  </si>
  <si>
    <t xml:space="preserve">OBRADOR, SANITARIOS. ACOPIO DE MATERIALES. VIGILANCIA. </t>
  </si>
  <si>
    <t>ZOCALOS</t>
  </si>
  <si>
    <t>DEMOLICIONES</t>
  </si>
  <si>
    <t>MAMPOSTERIA LMC 0,3</t>
  </si>
  <si>
    <t xml:space="preserve">CIELORRASO SUSPENDIDO DE PLACAS DE YESO CARTON ESTANDAR 12,5MM EST 35MM  </t>
  </si>
  <si>
    <t>MAMPOSTERIA LMC 0,15</t>
  </si>
  <si>
    <t>3.02</t>
  </si>
  <si>
    <t>6.02</t>
  </si>
  <si>
    <t>6.03</t>
  </si>
  <si>
    <t>6.04</t>
  </si>
  <si>
    <t>6.05</t>
  </si>
  <si>
    <t>6.06</t>
  </si>
  <si>
    <t>11.01</t>
  </si>
  <si>
    <t>12.02</t>
  </si>
  <si>
    <t>12.03</t>
  </si>
  <si>
    <t>16.01</t>
  </si>
  <si>
    <t>17.02</t>
  </si>
  <si>
    <t>19.02</t>
  </si>
  <si>
    <t>19.03</t>
  </si>
  <si>
    <t>20.02</t>
  </si>
  <si>
    <t>20.03</t>
  </si>
  <si>
    <t>20.04</t>
  </si>
  <si>
    <t>20.05</t>
  </si>
  <si>
    <t>20.06</t>
  </si>
  <si>
    <t>22.02</t>
  </si>
  <si>
    <t>EXCAVACIONES PARA BASES</t>
  </si>
  <si>
    <t>Llave de 1 punto para embutir, Sica o similar</t>
  </si>
  <si>
    <t>Llave de 2 puntos para embutir, Sica o similar</t>
  </si>
  <si>
    <t>HORMIGON DE LIMPIEZA</t>
  </si>
  <si>
    <t>DIRECCION DE CONSTRUCCIONES UNIVERSITARIAS</t>
  </si>
  <si>
    <t>HOJA Nº : 1</t>
  </si>
  <si>
    <t xml:space="preserve">          UNIVERSIDAD NACIONAL DE TUCUMAN</t>
  </si>
  <si>
    <t xml:space="preserve">                                                   C 0 M P U T O  M E T R I C O   </t>
  </si>
  <si>
    <t>OBRA: BAÑOS (PRIMARIA - JARDIN INFANTES) ESCUELA Y LICEO VOCACIONAL SARMIENTO UNT.-</t>
  </si>
  <si>
    <t>RUBRO: INSTALACION ELECTRICA</t>
  </si>
  <si>
    <t>I</t>
  </si>
  <si>
    <t>T</t>
  </si>
  <si>
    <t>INDICACION DEL MATERIAL</t>
  </si>
  <si>
    <t>N</t>
  </si>
  <si>
    <t>E</t>
  </si>
  <si>
    <t>Unitario C/IVA</t>
  </si>
  <si>
    <t>S/IVA</t>
  </si>
  <si>
    <t>Final</t>
  </si>
  <si>
    <t>D</t>
  </si>
  <si>
    <r>
      <t>Caño de PVC</t>
    </r>
    <r>
      <rPr>
        <b/>
        <sz val="12"/>
        <rFont val="Arial"/>
        <family val="2"/>
      </rPr>
      <t xml:space="preserve"> Tubelectric de 3/4" x 3 Mtrs. </t>
    </r>
  </si>
  <si>
    <t xml:space="preserve">                                              CAJAS</t>
  </si>
  <si>
    <t>Tapa metalica rectangular</t>
  </si>
  <si>
    <t xml:space="preserve">                                              CABLES</t>
  </si>
  <si>
    <r>
      <t>Cable Unipolar flexible de</t>
    </r>
    <r>
      <rPr>
        <b/>
        <sz val="12"/>
        <rFont val="Arial"/>
        <family val="2"/>
      </rPr>
      <t xml:space="preserve"> 1,5 mm2</t>
    </r>
    <r>
      <rPr>
        <sz val="12"/>
        <rFont val="Arial"/>
        <family val="2"/>
      </rPr>
      <t>, color rojo, Pirelli o similar</t>
    </r>
  </si>
  <si>
    <r>
      <t>Cable Unipolar flexible de</t>
    </r>
    <r>
      <rPr>
        <b/>
        <sz val="12"/>
        <rFont val="Arial"/>
        <family val="2"/>
      </rPr>
      <t xml:space="preserve"> 1,5 mm2</t>
    </r>
    <r>
      <rPr>
        <sz val="12"/>
        <rFont val="Arial"/>
        <family val="2"/>
      </rPr>
      <t>, color celeste, Pirelli o similar</t>
    </r>
  </si>
  <si>
    <r>
      <t>Cable Unipolar flexible de</t>
    </r>
    <r>
      <rPr>
        <b/>
        <sz val="12"/>
        <rFont val="Arial"/>
        <family val="2"/>
      </rPr>
      <t xml:space="preserve"> 2,5 mm2</t>
    </r>
    <r>
      <rPr>
        <sz val="12"/>
        <rFont val="Arial"/>
        <family val="2"/>
      </rPr>
      <t>, color rojo, Pirelli o similar</t>
    </r>
  </si>
  <si>
    <r>
      <t>Cable Unipolar flexible de</t>
    </r>
    <r>
      <rPr>
        <b/>
        <sz val="12"/>
        <rFont val="Arial"/>
        <family val="2"/>
      </rPr>
      <t xml:space="preserve"> 2,5 mm2</t>
    </r>
    <r>
      <rPr>
        <sz val="12"/>
        <rFont val="Arial"/>
        <family val="2"/>
      </rPr>
      <t>, color celeste, Pirelli o similar</t>
    </r>
  </si>
  <si>
    <r>
      <t>Cable Unipolar flexible de</t>
    </r>
    <r>
      <rPr>
        <b/>
        <sz val="12"/>
        <rFont val="Arial"/>
        <family val="2"/>
      </rPr>
      <t xml:space="preserve"> 1,5 mm2</t>
    </r>
    <r>
      <rPr>
        <sz val="12"/>
        <rFont val="Arial"/>
        <family val="2"/>
      </rPr>
      <t>, color (v -a), Pirelli o similar</t>
    </r>
  </si>
  <si>
    <t>Automático TM. Bipolar M. Gerin o similar de 2 x 10 A</t>
  </si>
  <si>
    <t xml:space="preserve">                     ARTEFACTOS DE ILUMINACION</t>
  </si>
  <si>
    <r>
      <t xml:space="preserve">Artefacto Plafon de aplicar - </t>
    </r>
    <r>
      <rPr>
        <b/>
        <sz val="12"/>
        <rFont val="Arial"/>
        <family val="2"/>
      </rPr>
      <t>LED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 xml:space="preserve">BAEL CUP 12 w </t>
    </r>
  </si>
  <si>
    <t>12 w - 960 Lumenes - redondo - diametro 174x35 mm, o similar</t>
  </si>
  <si>
    <r>
      <t xml:space="preserve">Artefacto Plafon de aplicar - </t>
    </r>
    <r>
      <rPr>
        <b/>
        <sz val="12"/>
        <rFont val="Arial"/>
        <family val="2"/>
      </rPr>
      <t>LED</t>
    </r>
    <r>
      <rPr>
        <sz val="12"/>
        <rFont val="Arial"/>
        <family val="2"/>
      </rPr>
      <t xml:space="preserve"> </t>
    </r>
    <r>
      <rPr>
        <b/>
        <sz val="12"/>
        <rFont val="Arial"/>
        <family val="2"/>
      </rPr>
      <t xml:space="preserve">BAEL CUP 18 w </t>
    </r>
  </si>
  <si>
    <t>18 w - 1440 Lumenes - redondo - diametro 226x35 mm, o similar</t>
  </si>
  <si>
    <t xml:space="preserve">                                           VARIOS</t>
  </si>
  <si>
    <r>
      <t>Driver modulo de Emergencia de Paneles</t>
    </r>
    <r>
      <rPr>
        <b/>
        <sz val="12"/>
        <rFont val="Arial"/>
        <family val="2"/>
      </rPr>
      <t xml:space="preserve"> LED LUCCIOLA</t>
    </r>
  </si>
  <si>
    <r>
      <rPr>
        <b/>
        <sz val="12"/>
        <rFont val="Arial"/>
        <family val="2"/>
      </rPr>
      <t>COD:EM001</t>
    </r>
    <r>
      <rPr>
        <sz val="12"/>
        <rFont val="Arial"/>
        <family val="2"/>
      </rPr>
      <t>, autonimia 75-90 minutos, bateria de Litio, o similar</t>
    </r>
  </si>
  <si>
    <t>Item</t>
  </si>
  <si>
    <t>1.01</t>
  </si>
  <si>
    <t>m</t>
  </si>
  <si>
    <t>1.02</t>
  </si>
  <si>
    <t>1.03</t>
  </si>
  <si>
    <t>1.05</t>
  </si>
  <si>
    <t>1.06</t>
  </si>
  <si>
    <t>2.01</t>
  </si>
  <si>
    <t>2.02</t>
  </si>
  <si>
    <t>3.01</t>
  </si>
  <si>
    <t>5.05</t>
  </si>
  <si>
    <t>5.06</t>
  </si>
  <si>
    <t>5.07</t>
  </si>
  <si>
    <t>8.01</t>
  </si>
  <si>
    <t>8.03</t>
  </si>
  <si>
    <t>8.04</t>
  </si>
  <si>
    <t>8.05</t>
  </si>
  <si>
    <t>9.01</t>
  </si>
  <si>
    <t>10.01</t>
  </si>
  <si>
    <t>11.02</t>
  </si>
  <si>
    <t>11.03</t>
  </si>
  <si>
    <t>11.04</t>
  </si>
  <si>
    <t>11.05</t>
  </si>
  <si>
    <t>11.06</t>
  </si>
  <si>
    <t>11.07</t>
  </si>
  <si>
    <t>11.08</t>
  </si>
  <si>
    <t>12.01</t>
  </si>
  <si>
    <t>13.01</t>
  </si>
  <si>
    <t>13.02</t>
  </si>
  <si>
    <t>14.01</t>
  </si>
  <si>
    <t>14.01.1</t>
  </si>
  <si>
    <t>un.</t>
  </si>
  <si>
    <t>14.01.2</t>
  </si>
  <si>
    <t>14.01.3</t>
  </si>
  <si>
    <t>14.02</t>
  </si>
  <si>
    <t>14.03</t>
  </si>
  <si>
    <t>14.04</t>
  </si>
  <si>
    <t>14.05</t>
  </si>
  <si>
    <t>15.01</t>
  </si>
  <si>
    <t>15.02</t>
  </si>
  <si>
    <t>15.03</t>
  </si>
  <si>
    <t>15.04</t>
  </si>
  <si>
    <t>15.05</t>
  </si>
  <si>
    <t>15.06</t>
  </si>
  <si>
    <t>15.07</t>
  </si>
  <si>
    <t>16.03</t>
  </si>
  <si>
    <t>17.01</t>
  </si>
  <si>
    <t>18.01</t>
  </si>
  <si>
    <t>18.01.1</t>
  </si>
  <si>
    <t>18.01.2</t>
  </si>
  <si>
    <t>18.01.3</t>
  </si>
  <si>
    <t>18.01.4</t>
  </si>
  <si>
    <t>18.01.5</t>
  </si>
  <si>
    <t>18.02.1</t>
  </si>
  <si>
    <t>P1</t>
  </si>
  <si>
    <t>18.02.2</t>
  </si>
  <si>
    <t>P2</t>
  </si>
  <si>
    <t>18.02.3</t>
  </si>
  <si>
    <t>P5</t>
  </si>
  <si>
    <t>18.02.4</t>
  </si>
  <si>
    <t>P6</t>
  </si>
  <si>
    <t>19.01</t>
  </si>
  <si>
    <t>21.01</t>
  </si>
  <si>
    <t>22.01</t>
  </si>
  <si>
    <t>OBRA:  LABORATORIO INTERDISCIPLINARIO DE BIOMECANICA PARA LA INCLUSION</t>
  </si>
  <si>
    <t>UBICACIÓN: CENTRO UNIVERSITARIO ING R. HERRERA - AV INDEPENDECIA 1900 - SAN MIGUEL DE TUCUMAN - TUCUMÁN</t>
  </si>
  <si>
    <t>LIMPIEZA DE ZONA DE TRABAJO</t>
  </si>
  <si>
    <t>DEMOLICION DE REEVOQUES EN MAL ESTADO</t>
  </si>
  <si>
    <t>DEMOLICION DE MAMPOSTERÍAS DE LADRILLOS COMUNES 0,30</t>
  </si>
  <si>
    <t>DEMOLICION DE MAMPOSTERÍAS DE LADRILLOS COMUNES 0,15</t>
  </si>
  <si>
    <t>DEMOLICION DE CIMIENTO DE HORMIGON CICLOPEO</t>
  </si>
  <si>
    <t>DEMOLICION CORDON DE HORMIGON</t>
  </si>
  <si>
    <t>EXCAVACIONES Y RELLENO PARA RAMPA</t>
  </si>
  <si>
    <t>23.01</t>
  </si>
  <si>
    <t>ENCADENADO HORIZONTAL INFERIOR DE H° A°  13 X 20 CM</t>
  </si>
  <si>
    <t>BASES DE H° A° H 25</t>
  </si>
  <si>
    <t>COLUMNAS H° A° H 25</t>
  </si>
  <si>
    <t>LOSA DE Hª Aª ESPESOR 8 CM</t>
  </si>
  <si>
    <t>LIMPIEZA DE LOSAS, VIGAS Y GARGOLAS DE HORMIGON VISTO</t>
  </si>
  <si>
    <t xml:space="preserve">TRATAMIENTO SIMIL Hº VISTO EN COLUMNAS Y VIGAS DE LA GALERIA </t>
  </si>
  <si>
    <t>CAPAS AISLADORAS</t>
  </si>
  <si>
    <t>HORIZONTAL CEMENTICIA</t>
  </si>
  <si>
    <t>VERTICAL CEMENTICIA</t>
  </si>
  <si>
    <t>TABIQUES</t>
  </si>
  <si>
    <t>TIPO 01 - SEGÚN PLANO DE PROYECTO AR 01-3</t>
  </si>
  <si>
    <t>TIPO 08 - SEGÚN PLANO DE PROYECTO AR 01-3</t>
  </si>
  <si>
    <t>TIPO 02 - SEGÚN PLANO DE PROYECTO AR 01-3</t>
  </si>
  <si>
    <t>TIPO 03 - SEGÚN PLANO DE PROYECTO AR 01-3</t>
  </si>
  <si>
    <t>TIPO 04 - SEGÚN PLANO DE PROYECTO AR 01-3</t>
  </si>
  <si>
    <t>TIPO 05 - SEGÚN PLANO DE PROYECTO AR 01-3</t>
  </si>
  <si>
    <t>RÚSTICO INTERIOR DE CEMENTO DE ALBAÑILERÍA DE ESP. 2 CM.</t>
  </si>
  <si>
    <t>FINO INTERIOR A LA CAL, MEZCLA PREPARADA, DE ESP. 0,5 CM.</t>
  </si>
  <si>
    <t>REPARACIÓN DE REVOQUES EXISTENTES HASTA NIVEL  + 4,10 M.</t>
  </si>
  <si>
    <t>AZOTADO CEMENTICIO</t>
  </si>
  <si>
    <t>BOLSEADO EXTERIOR HIDRÓFUGO 3 EN 1, MEZCLA PREPARADA</t>
  </si>
  <si>
    <t>CARPETA CEMENTICIA DE NIVELACIÓN DE 2 CM. DE ESPESOR CON PUENTE DE ADHERENCIA</t>
  </si>
  <si>
    <t>DE Hº DE RIPIO BRUTO SOBRE TERRENO NAT. DE ESP. 10 CM., CON PLÁSTICO DE 200 MIC., CON MALLA DE Ø 6 MM. C/15 CM.</t>
  </si>
  <si>
    <t>EN GALERÍA, BORDE DE CEMENTO ALISADO</t>
  </si>
  <si>
    <t>EN GALERÍA, DE PORCELANATO RECTIFICADO ANTIDESLIZANTE, TIPO DECAAP TAAD, O SIMILAR,  DE 21 X 122 CM.</t>
  </si>
  <si>
    <t>EN RAMPAS, DE PORCELANATO RECTIFICADO ANTIDESLIZANTE, TIPO CONCRETO TAAD, O SIMILAR, DE  45 X 181 CM.</t>
  </si>
  <si>
    <t>EN RAMPAS, DE PORCELANATO RECTIFICADO ANTIDESLIZANTE, TIPO DUOMO GRIS TAAD, O SIMILAR, DE  45 X 181 CM.</t>
  </si>
  <si>
    <t>EN BAÑO, DE PORCELANATO RECTIFICADO, ANTIDESLIZANTE, TIPO URBAN CONCRETE ANTRACITE DE 58 X 58 CM.</t>
  </si>
  <si>
    <t>EN AMBIENTES, DE PORCELANATO RECTIFICADO, ANTIDESLIZANTE, TIPO URBAN CONCRETE ANTRACITE DE 58 X 116,2 CM.</t>
  </si>
  <si>
    <t>JUNTA DE ALUMINIO + PVC, TIPO MOLDUMET O SIMILAR, BRILLO PLATEADO + GRIS CLARO, DE 12,5 X 12,5 CM.</t>
  </si>
  <si>
    <t>SOLIAS, DE PORCELANATO RECTIFICADO, ANTIDESLIZANTE, TIPO URBAN CONCRETE ANTRACITE DE 58 X 116,2 CM.</t>
  </si>
  <si>
    <t>PORCELANATO RECTIFICADO ANTIDESLIZANTE DE 7 CM.</t>
  </si>
  <si>
    <t>PORCELANATO RECTIFICADO ANTIDESLIZANTE DE 20 CM.</t>
  </si>
  <si>
    <t>CEMENTICIO, CON BUÑA, DE ESP. 2 CM.</t>
  </si>
  <si>
    <t>PORCELANATO TIPO NET BLANCO, RECTIFICADO, PULIDO, O SIMLAR, DE 28 X 57,7 CM.</t>
  </si>
  <si>
    <t>LISTEL PERIMETRAL DE ACERO INOX. DE 2 CM.</t>
  </si>
  <si>
    <t>REJAS</t>
  </si>
  <si>
    <t>R1</t>
  </si>
  <si>
    <t>R2</t>
  </si>
  <si>
    <t>BARANDAS DE RAMPAS EXTERIOR</t>
  </si>
  <si>
    <t>RAMPAS INTERIORES</t>
  </si>
  <si>
    <t>ESTRUCTURA DE SOPORTE DE ARNÉS DE DISCAPACITADOS</t>
  </si>
  <si>
    <t>DINTELES Y ANTEPECHOS DE V1</t>
  </si>
  <si>
    <t>LÁTEX INTERIOR ACRÍLICO SATINADO EN TABIQUES Y MUROS (INCLUYE CARTEL Y CORNISA), SISTEMA TINTOMÉTRICO</t>
  </si>
  <si>
    <t>PLANCHADO DE ENDUIDO PLÁSTICO INTERIOR EN TABIQUES Y MUROS  (INCLUYE CARTEL Y CORNISA)</t>
  </si>
  <si>
    <t>LÁTEX PARA CIELORRASOS, ANTICONDENSANTE Y ANTIHONGOS</t>
  </si>
  <si>
    <t>PLANCHADO DE ENDUIDO PLÁSTICO INTERIOR EN CIELORRASOS</t>
  </si>
  <si>
    <t>LÁTEX EXTERIOR ACRÍLICO MATE EN PAREDES, SISTEMA TINTOMÉTRICO</t>
  </si>
  <si>
    <t>IMPREGNANTE HIDRORREPELENTE TRANSPARENTE, INCOLORO, DE UN COMPONENTE, PARA SUSTRATOS CEMENTICIOS ABSORBENTES</t>
  </si>
  <si>
    <t>CONVERTIDOR TERMINACIÓN, EFECTO FERROSO, 2 EN 1, GRIS MEDIO</t>
  </si>
  <si>
    <t>MEMBRANA GEOTEXTIL DE  POLIÉSTER, PINTABLE, DE ESP. 4 MM.</t>
  </si>
  <si>
    <t>IMPERMEABILIZANTE ACRÍLICO GRIS SOBRE MEMBRANA GEOTEXTIL</t>
  </si>
  <si>
    <t>IMPERMEABILIZANTE ACRÍLICO GRIS CON VELO DE VIDRIO</t>
  </si>
  <si>
    <t>ZINGUERIA</t>
  </si>
  <si>
    <t>BABETAS DE CHAPA GALVANIZADA, CAL.25, DESARROLLO 500 MM.</t>
  </si>
  <si>
    <t>BABETAS DE CHAPA GALVANIZADA, CAL.25, DESARROLLO 300 MM.</t>
  </si>
  <si>
    <t>VENTANAS</t>
  </si>
  <si>
    <t>V1</t>
  </si>
  <si>
    <t>V2</t>
  </si>
  <si>
    <t>V4</t>
  </si>
  <si>
    <t>V5</t>
  </si>
  <si>
    <t>18.01.6</t>
  </si>
  <si>
    <t>V6</t>
  </si>
  <si>
    <t>PUERTAS</t>
  </si>
  <si>
    <t>18.02</t>
  </si>
  <si>
    <t>VINCULACIÓN DE INSTALACIÓN CLOACAL A CÁMARA Y COLOCACIÓN DE ARTEFACTOS SANITARIOS</t>
  </si>
  <si>
    <t>SERVICIO DE AGUA FRÍA Y CALIENTE, INCLUYE COLOCACIÓN DE TANQUE ELEVADO Y TERMOTANQUE</t>
  </si>
  <si>
    <t>DESAGÜES PLUVIALES, TRAMO BAJO PISO</t>
  </si>
  <si>
    <t>TABLEROS Y PUESTA A TIERRA</t>
  </si>
  <si>
    <t>INSTALACIÓN PARA LLAVES Y TOMAS DE ENERGÍA</t>
  </si>
  <si>
    <t>COLOCACIÓN DE ARTEFACTOS</t>
  </si>
  <si>
    <t>INSTALACIÓN PARA CORRIENTES DÉBILES (TELEFONÍA Y DATOS)</t>
  </si>
  <si>
    <t>INSTALACIÓN DE CAÑERÍA PARA DOMÓTICA</t>
  </si>
  <si>
    <t>INSTALACIÓN PARA ALARMA</t>
  </si>
  <si>
    <t>INSTALACION TERMOMECANICA</t>
  </si>
  <si>
    <t>EQUIPO AA MULTISPLIT INVERTER DE PARED TIPO SAMSUNG O SIMILAR, FRÍO - CALOR, 4 UNIDADES EVAPORADORAS Y 1 CONDENSADORA, 3 X 3.000 FGS/H Y 1 X 4.500 FGS/H.</t>
  </si>
  <si>
    <t>EQUIPO AA SPLIT INVERTER DE PARED TIPO SAMSUNG O SIMILAR, FRÍO - CALOR, 1 X 9.000 FGS/H.</t>
  </si>
  <si>
    <t>MATAFUEGOS DE POLVO QUÍMICO ABC X 5 KG.</t>
  </si>
  <si>
    <t>SEÑALÉTICA</t>
  </si>
  <si>
    <t>SEGURIDAD</t>
  </si>
  <si>
    <t>DEMOLICION DE MAMPOSTERÍAS DE LADRILLOS COMUNES 0,30, DEJANDO PILARES PARA SOSTEN DE LOSA EN GALERIA</t>
  </si>
  <si>
    <t>TRATAMIENTO SIMIL Hº VISTO EN PILARES DE GALERIA</t>
  </si>
  <si>
    <t>REFUERZOS METALICOS EN PILARES DE MAMPOSTERIA DE LADRILLOS COMUNES EN GALERIA</t>
  </si>
  <si>
    <t>REJAS DE SEGURIDAD</t>
  </si>
  <si>
    <t>R5</t>
  </si>
  <si>
    <t>BARANDAS DE RAMPA EXTERIOR</t>
  </si>
  <si>
    <t xml:space="preserve">CIELORRASO SUSPENDIDO DE PLACAS DE YESO CARTON ESTANDAR 9,5MM EST 35MM  </t>
  </si>
  <si>
    <t>ANÁLISIS DE COSTOS</t>
  </si>
  <si>
    <t>FECHA:</t>
  </si>
  <si>
    <t>Agosto 2025</t>
  </si>
  <si>
    <t>Designación</t>
  </si>
  <si>
    <t>Unid</t>
  </si>
  <si>
    <t>Costo Unitario</t>
  </si>
  <si>
    <t>Costo Parcial</t>
  </si>
  <si>
    <t>Costo Total</t>
  </si>
  <si>
    <t xml:space="preserve">                                         CAÑERIAS Y BANDEJAS</t>
  </si>
  <si>
    <t>Matafuegos polvo triclase 5kg + soporte y baliza</t>
  </si>
  <si>
    <t>TOTAL COSTO-COSTO</t>
  </si>
  <si>
    <t>$/UN</t>
  </si>
  <si>
    <t>PLANILLA DE COTIZACION: SEGURIDAD</t>
  </si>
  <si>
    <t>|</t>
  </si>
  <si>
    <t>DESCRIPCION DEL ITEM</t>
  </si>
  <si>
    <t>DIMENSIONES</t>
  </si>
  <si>
    <t>CANTIDADES</t>
  </si>
  <si>
    <t>LARGO</t>
  </si>
  <si>
    <t>ANCHO</t>
  </si>
  <si>
    <t>ALTO</t>
  </si>
  <si>
    <t>PARCIAL</t>
  </si>
  <si>
    <t>CORDON</t>
  </si>
  <si>
    <t>MD6</t>
  </si>
  <si>
    <t>MD7</t>
  </si>
  <si>
    <t>MD1</t>
  </si>
  <si>
    <t>MD2</t>
  </si>
  <si>
    <t>MD3</t>
  </si>
  <si>
    <t>MD4</t>
  </si>
  <si>
    <t>MD5</t>
  </si>
  <si>
    <t>RAMPA EXTERIOR</t>
  </si>
  <si>
    <t>M4</t>
  </si>
  <si>
    <t>M5</t>
  </si>
  <si>
    <t>M6</t>
  </si>
  <si>
    <t>Deduccion V4</t>
  </si>
  <si>
    <t>M7</t>
  </si>
  <si>
    <t>M8</t>
  </si>
  <si>
    <t>Deduccion P5</t>
  </si>
  <si>
    <t>M9</t>
  </si>
  <si>
    <t>M10</t>
  </si>
  <si>
    <t>M11</t>
  </si>
  <si>
    <t>Deduccion V2</t>
  </si>
  <si>
    <t>M51</t>
  </si>
  <si>
    <t>M52</t>
  </si>
  <si>
    <t>M50</t>
  </si>
  <si>
    <t>L1</t>
  </si>
  <si>
    <t>C1</t>
  </si>
  <si>
    <t xml:space="preserve">ESTRUCTURA DE HORMIGÓN ARMADO EXISTENTE 1 </t>
  </si>
  <si>
    <t xml:space="preserve">ESTRUCTURA DE HORMIGÓN ARMADO EXISTENTE 2 </t>
  </si>
  <si>
    <t>M12</t>
  </si>
  <si>
    <t>Deduccion P2</t>
  </si>
  <si>
    <t>M13</t>
  </si>
  <si>
    <t>M14</t>
  </si>
  <si>
    <t>M15</t>
  </si>
  <si>
    <t>M16</t>
  </si>
  <si>
    <t>M32</t>
  </si>
  <si>
    <t>M34</t>
  </si>
  <si>
    <t>M35</t>
  </si>
  <si>
    <t>M36</t>
  </si>
  <si>
    <t>M38</t>
  </si>
  <si>
    <t>M39</t>
  </si>
  <si>
    <t>M41</t>
  </si>
  <si>
    <t>M42</t>
  </si>
  <si>
    <t>M45</t>
  </si>
  <si>
    <t>M1</t>
  </si>
  <si>
    <t>Deduccion V1</t>
  </si>
  <si>
    <t>M2</t>
  </si>
  <si>
    <t>Deduccion P1</t>
  </si>
  <si>
    <t>M3</t>
  </si>
  <si>
    <t>M31</t>
  </si>
  <si>
    <t>M47</t>
  </si>
  <si>
    <t>M48</t>
  </si>
  <si>
    <t>M49</t>
  </si>
  <si>
    <t>M17</t>
  </si>
  <si>
    <t>M18</t>
  </si>
  <si>
    <t>M19</t>
  </si>
  <si>
    <t>M20</t>
  </si>
  <si>
    <t>M22</t>
  </si>
  <si>
    <t>M23</t>
  </si>
  <si>
    <t>M25</t>
  </si>
  <si>
    <t>M26</t>
  </si>
  <si>
    <t>M27</t>
  </si>
  <si>
    <t>M29</t>
  </si>
  <si>
    <t>M44</t>
  </si>
  <si>
    <t>M28</t>
  </si>
  <si>
    <t>M30</t>
  </si>
  <si>
    <t>M21</t>
  </si>
  <si>
    <t>M24</t>
  </si>
  <si>
    <t>Deduccion P4</t>
  </si>
  <si>
    <t>M33</t>
  </si>
  <si>
    <t>M37</t>
  </si>
  <si>
    <t>Deduccion P3</t>
  </si>
  <si>
    <t>M40</t>
  </si>
  <si>
    <t>Deduccion V3</t>
  </si>
  <si>
    <t>M43</t>
  </si>
  <si>
    <t>M46</t>
  </si>
  <si>
    <t>Deduccion P6</t>
  </si>
  <si>
    <t>ME1</t>
  </si>
  <si>
    <t>ME2</t>
  </si>
  <si>
    <t>M51(ambas caras)</t>
  </si>
  <si>
    <t>M52(ambas caras)</t>
  </si>
  <si>
    <t xml:space="preserve">IMPREGNANTE HIDRORREPELENTE TRANSPARENTE, INCOLORO, DE UN COMPONENTE, PARA SUSTRATOS DEMENTICIOS ABSORBENTES </t>
  </si>
  <si>
    <t>CONVERTIDOR TERMINACIÓN, EFECTO FERROSO,2 EN 1, GRIS MEDIS</t>
  </si>
  <si>
    <t xml:space="preserve">AISLACIONES </t>
  </si>
  <si>
    <t>MEMBRANA GEOTEXTIL DE POLIESTER, PINTABLE, DE ESP. 4MM.</t>
  </si>
  <si>
    <t>V1 (186 X 115)</t>
  </si>
  <si>
    <t>V2 (160 X 165)</t>
  </si>
  <si>
    <t>V3 (160 X 189)</t>
  </si>
  <si>
    <t>V4 (0,30 X 0,30)</t>
  </si>
  <si>
    <t>V5 (80,40 X 0,40)</t>
  </si>
  <si>
    <t>V6 (243 X 0,54)</t>
  </si>
  <si>
    <t>P1(120 X 205)</t>
  </si>
  <si>
    <t>P2 (95 X 205)</t>
  </si>
  <si>
    <t>P5 (160 X205)</t>
  </si>
  <si>
    <t>P6 (150 X 205)</t>
  </si>
  <si>
    <t>PLANILLA DE COMPUTO                                                                            28/07/2025</t>
  </si>
  <si>
    <t xml:space="preserve">ITEM </t>
  </si>
  <si>
    <t xml:space="preserve">DESCRIPCION </t>
  </si>
  <si>
    <t>UM</t>
  </si>
  <si>
    <t>PRECIO UNITARIO</t>
  </si>
  <si>
    <t xml:space="preserve">PRECIO </t>
  </si>
  <si>
    <t xml:space="preserve">EQUIPOS </t>
  </si>
  <si>
    <t>UNIDAD INTERIOR MULTISPLIT ( EVAPORADORA) 4500 FRG/H FRIO CALOR  INVERTER</t>
  </si>
  <si>
    <t>C/U</t>
  </si>
  <si>
    <t>CONDENSADORA MULTISPLIT  MIDEA INVERTER  10584 FRG/H FRIO- CALOR</t>
  </si>
  <si>
    <t>UNIDAD INTERIOR MULTISPLIT ( EVAPORADORA) 3000 FRG/H FRIO CALOR  INVERTER</t>
  </si>
  <si>
    <t>EQUIPOS AA PISO TECHO FRIO/ CALOR TECNOLOGIA ON -OFF DE 9000 FRG/H ( TRIFASICO)</t>
  </si>
  <si>
    <t xml:space="preserve">EXTRACTOR DE AIRE DE 1000 M3/H </t>
  </si>
  <si>
    <t xml:space="preserve">MATERIALES </t>
  </si>
  <si>
    <t xml:space="preserve">CAJAS DE PREINSTALACION </t>
  </si>
  <si>
    <t xml:space="preserve">PAR DE MENSULAS DE 60 CM </t>
  </si>
  <si>
    <t xml:space="preserve">BULON 1/4" X 1" C/ TUERCA Y 2 ARANDELAS </t>
  </si>
  <si>
    <t xml:space="preserve">C/U </t>
  </si>
  <si>
    <t xml:space="preserve">TACO FISHER 10 </t>
  </si>
  <si>
    <t xml:space="preserve">TORNILLOS P/ TACO FISHER DEL 10 </t>
  </si>
  <si>
    <t>CAÑO DE CU DE 1/4"</t>
  </si>
  <si>
    <t>MTS</t>
  </si>
  <si>
    <t>CAÑO DE CU DE 1/2"</t>
  </si>
  <si>
    <t>CAÑO DE CU DE 3/8"</t>
  </si>
  <si>
    <t>CAÑO DE CU DE 3/4"</t>
  </si>
  <si>
    <t xml:space="preserve">AISLACION 6MM 1/4" X 2MTS </t>
  </si>
  <si>
    <t xml:space="preserve">AISLACION 6MM 1/2" X 2MTS </t>
  </si>
  <si>
    <t>AISLACION 6MM 3/8" X 2 MTS</t>
  </si>
  <si>
    <t>AISLACION 6MM 3/4" X 2 MTS</t>
  </si>
  <si>
    <t xml:space="preserve">CINTA ALUMNIO X 50 MTS DE 50 MM C/ ADHESIVO </t>
  </si>
  <si>
    <t>CABLE TIPO TALLER DE 5 X 2, 5 MM</t>
  </si>
  <si>
    <t>BANDEJA METALICA PASACABLE  100 MM X 70 MM X 3M</t>
  </si>
  <si>
    <t xml:space="preserve">MTS </t>
  </si>
  <si>
    <t>REFRIGERANTE R410 A</t>
  </si>
  <si>
    <t xml:space="preserve">KG </t>
  </si>
  <si>
    <t xml:space="preserve">NITROGENO </t>
  </si>
  <si>
    <t xml:space="preserve">MANO DE OBRA </t>
  </si>
  <si>
    <t xml:space="preserve">INSTALACION </t>
  </si>
  <si>
    <t xml:space="preserve">HRS </t>
  </si>
  <si>
    <t>PLANILLA DE COTIZACION: INSTALACIÓN SANITARIA</t>
  </si>
  <si>
    <t xml:space="preserve">TUBO PARA TERMOFUSION  f20 mm </t>
  </si>
  <si>
    <t>CODO 90° PARA TERMOFUSION f20 mm</t>
  </si>
  <si>
    <t xml:space="preserve">CODO 45° PARA TERMOFUSION f20 mm </t>
  </si>
  <si>
    <t>TEE PARA TERMOFUSION f20 mm</t>
  </si>
  <si>
    <t xml:space="preserve">CURVA DE SOBREPASO PARA TERMOFUSION f20 mm </t>
  </si>
  <si>
    <t>CUPLA PARA TERMOFUSION f20 mm</t>
  </si>
  <si>
    <t>TAPÓN PARA TERMOFUSION f20 mm</t>
  </si>
  <si>
    <t>VALVULA EXCLUSA PARA TERMOFUSION f20 mm</t>
  </si>
  <si>
    <t>TANQUE DE 1100 LITROS TRICAPA</t>
  </si>
  <si>
    <t>TERMOTANQUE 80 LITROS DE CAPACIDAD</t>
  </si>
  <si>
    <t>GRIFERIA COCINA MONOCOMANDO PEIRANO VERA 60 - 180</t>
  </si>
  <si>
    <t>MESADA DE GRANITO NATURAL GRIS 3,00 x 0,60 m, CON ZOCALO IDEM MATERIAL C/MENSULAS SOPORTE</t>
  </si>
  <si>
    <t>BACHA P/MESADA DE COCINA AISI 304 52 x 34 x 18 cm INT.</t>
  </si>
  <si>
    <t>SIFON PVC PARA BACHA DE COCINA</t>
  </si>
  <si>
    <t xml:space="preserve">ESPEJO REBATIBLE P/LAVATORIO </t>
  </si>
  <si>
    <t>GRIFERIA MONOCOMANDO P/LAVATORIO PEIRANO VERA 60 - 80</t>
  </si>
  <si>
    <t>LAVATORIO LOZA P/DISCAPACITADO LINEA FERRUM ESPACIO</t>
  </si>
  <si>
    <t>SOPAPA Y DESAGUE PARA LAVATORIO CROMADO</t>
  </si>
  <si>
    <t>FLEXIBLES CROMADOS x 45 cm</t>
  </si>
  <si>
    <t>INODORO LINEA FERRUM TRENTO LARGO</t>
  </si>
  <si>
    <t xml:space="preserve">MOCHILA PA/INODORO FERRUM TRENTO </t>
  </si>
  <si>
    <t>ADAPTADOR PARA INODORO</t>
  </si>
  <si>
    <t>ASIENTO P/INODORO BLANCO LAQUEADO LINEA FERRUM TRENTO O SIMILAR</t>
  </si>
  <si>
    <t>GRIFERIA DE DUCHA MONOCOMANDO PEIRANO VERA EXTERIOR 83 - 180</t>
  </si>
  <si>
    <t>TUBO POLIPROPILENO SANITARIO f40 mm</t>
  </si>
  <si>
    <t>TUBO POLIPROPILENO SANITARIO f50 mm</t>
  </si>
  <si>
    <t>PILETA DE PATIO ABIERTA 40mm x 63mm</t>
  </si>
  <si>
    <t>TUBO DE CHAPA GALVANIZADA f100mm</t>
  </si>
  <si>
    <t>CODO 90° DE CHAPA GALVANIZADA f100mm</t>
  </si>
  <si>
    <t>SOMBRERETE DE CHAPA GALVANIZADA f100mm</t>
  </si>
  <si>
    <t>GRAMPA OMEGA PARATUBO DE CHAPA f100 mm</t>
  </si>
  <si>
    <t>CANALETA DE ZINC  10cm x 22 cm</t>
  </si>
  <si>
    <t>ACOPLE PARA CANALETA Y TUBO DE f110 mm</t>
  </si>
  <si>
    <t>GANCHO SOPORTE PARA CANALETA DE 10cm x 22cm</t>
  </si>
  <si>
    <t>TUBO POLIPROPILENO SANITARIO f110 mm</t>
  </si>
  <si>
    <t>GRAMPA OMEGA PARATUBO DE PROPILENO f110 mm</t>
  </si>
  <si>
    <t>CURVA 45° POLIPROPILENO SANITARIO f110 mm</t>
  </si>
  <si>
    <t>BOCA DE DESAGUE ABIERTA DE CONSTRUCCIÓN</t>
  </si>
  <si>
    <t>SOMBRERETE POLIPROPILENO SANITARIO f110mm</t>
  </si>
  <si>
    <t>M. O.</t>
  </si>
  <si>
    <t>Ago_2025</t>
  </si>
  <si>
    <t>EL PRECIO ES AL MES DE AGOSTO DE 2025,-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</si>
</sst>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$&quot;\ * #,##0.00_-;\-&quot;$&quot;\ * #,##0.00_-;_-&quot;$&quot;\ * &quot;-&quot;??_-;_-@_-"/>
    <numFmt numFmtId="164" formatCode="_-* #,##0.00\ &quot;€&quot;_-;\-* #,##0.00\ &quot;€&quot;_-;_-* &quot;-&quot;??\ &quot;€&quot;_-;_-@_-"/>
    <numFmt numFmtId="165" formatCode="_(&quot;$&quot;\ * #,##0.00_);_(&quot;$&quot;\ * \(#,##0.00\);_(&quot;$&quot;\ * &quot;-&quot;??_);_(@_)"/>
    <numFmt numFmtId="166" formatCode="&quot;$&quot;\ #,##0;&quot;$&quot;\ \-#,##0"/>
    <numFmt numFmtId="167" formatCode="_ * #,##0.00_ ;_ * \-#,##0.00_ ;_ * &quot;-&quot;??_ ;_ @_ "/>
    <numFmt numFmtId="168" formatCode="&quot;$&quot;\ #,##0.00"/>
    <numFmt numFmtId="169" formatCode="_ [$€-2]\ * #,##0.00_ ;_ [$€-2]\ * \-#,##0.00_ ;_ [$€-2]\ * &quot;-&quot;??_ "/>
    <numFmt numFmtId="170" formatCode="#,##0.0"/>
    <numFmt numFmtId="171" formatCode="[$$-2C0A]\ #,##0.00"/>
    <numFmt numFmtId="172" formatCode="&quot;$&quot;#,##0\ ;\(&quot;$&quot;#,##0\)"/>
    <numFmt numFmtId="173" formatCode="0.0%"/>
    <numFmt numFmtId="174" formatCode="0.000%"/>
    <numFmt numFmtId="175" formatCode="_ &quot;$&quot;\ * #,##0.00_ ;_ &quot;$&quot;\ * \-#,##0.00_ ;_ &quot;$&quot;\ * &quot;-&quot;??_ ;_ @_ "/>
    <numFmt numFmtId="176" formatCode="_-[$$-2C0A]\ * #,##0.00_-;\-[$$-2C0A]\ * #,##0.00_-;_-[$$-2C0A]\ * &quot;-&quot;??_-;_-@_-"/>
  </numFmts>
  <fonts count="6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6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sz val="8"/>
      <color indexed="8"/>
      <name val="Arial"/>
      <family val="2"/>
    </font>
    <font>
      <b/>
      <u/>
      <sz val="14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24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4"/>
      <color theme="1"/>
      <name val="Arial"/>
      <family val="2"/>
    </font>
    <font>
      <sz val="16"/>
      <color indexed="8"/>
      <name val="Arial"/>
      <family val="2"/>
    </font>
    <font>
      <b/>
      <sz val="13"/>
      <name val="Arial"/>
      <family val="2"/>
    </font>
    <font>
      <sz val="14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1"/>
      <color rgb="FFFF0000"/>
      <name val="Arial"/>
      <family val="2"/>
    </font>
    <font>
      <sz val="10"/>
      <color theme="1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name val="Calibri"/>
      <family val="2"/>
    </font>
    <font>
      <b/>
      <u/>
      <sz val="14"/>
      <name val="Arial"/>
      <family val="2"/>
    </font>
    <font>
      <sz val="10"/>
      <color rgb="FF000000"/>
      <name val="Calibri"/>
      <family val="2"/>
      <scheme val="minor"/>
    </font>
    <font>
      <b/>
      <sz val="20"/>
      <color rgb="FFFFFFFF"/>
      <name val="Arial Narrow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12"/>
      <color theme="1"/>
      <name val="Arial"/>
      <family val="2"/>
    </font>
    <font>
      <sz val="12"/>
      <color rgb="FFFF0000"/>
      <name val="Arial Narrow"/>
      <family val="2"/>
    </font>
    <font>
      <sz val="10"/>
      <color rgb="FFFF0000"/>
      <name val="Arial"/>
      <family val="2"/>
    </font>
    <font>
      <sz val="11"/>
      <color theme="1"/>
      <name val="Calibri"/>
      <family val="2"/>
    </font>
    <font>
      <sz val="12"/>
      <color rgb="FF000000"/>
      <name val="Arial Narrow"/>
      <family val="2"/>
    </font>
    <font>
      <sz val="10"/>
      <color rgb="FF000000"/>
      <name val="Arial"/>
      <family val="2"/>
    </font>
    <font>
      <sz val="10"/>
      <color rgb="FFA5A5A5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u/>
      <sz val="14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rgb="FF000000"/>
      <name val="Verdana"/>
      <family val="2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theme="0"/>
      </patternFill>
    </fill>
    <fill>
      <patternFill patternType="solid">
        <fgColor indexed="47"/>
        <bgColor indexed="32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999999"/>
        <bgColor rgb="FF999999"/>
      </patternFill>
    </fill>
    <fill>
      <patternFill patternType="solid">
        <fgColor rgb="FFA5A5A5"/>
        <bgColor rgb="FFA5A5A5"/>
      </patternFill>
    </fill>
    <fill>
      <patternFill patternType="solid">
        <fgColor rgb="FFC0C0C0"/>
        <bgColor rgb="FFC0C0C0"/>
      </patternFill>
    </fill>
    <fill>
      <patternFill patternType="solid">
        <fgColor rgb="FFFF9900"/>
        <bgColor rgb="FFFF9900"/>
      </patternFill>
    </fill>
    <fill>
      <patternFill patternType="solid">
        <fgColor rgb="FFFF0000"/>
        <bgColor rgb="FFFF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rgb="FFFFFFFF"/>
      </right>
      <top/>
      <bottom/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</borders>
  <cellStyleXfs count="54">
    <xf numFmtId="0" fontId="0" fillId="0" borderId="0"/>
    <xf numFmtId="169" fontId="13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7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166" fontId="20" fillId="0" borderId="0"/>
    <xf numFmtId="0" fontId="20" fillId="0" borderId="0" applyNumberFormat="0" applyFill="0" applyBorder="0" applyAlignment="0" applyProtection="0"/>
    <xf numFmtId="0" fontId="13" fillId="0" borderId="0"/>
    <xf numFmtId="167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Font="0" applyFill="0" applyBorder="0" applyAlignment="0" applyProtection="0"/>
    <xf numFmtId="2" fontId="30" fillId="0" borderId="0" applyFont="0" applyFill="0" applyBorder="0" applyAlignment="0" applyProtection="0"/>
    <xf numFmtId="172" fontId="30" fillId="0" borderId="0" applyFont="0" applyFill="0" applyBorder="0" applyAlignment="0" applyProtection="0"/>
    <xf numFmtId="3" fontId="30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3" fillId="0" borderId="0"/>
    <xf numFmtId="0" fontId="12" fillId="0" borderId="0"/>
    <xf numFmtId="165" fontId="38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175" fontId="11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9" fillId="0" borderId="0"/>
    <xf numFmtId="165" fontId="13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175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50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</cellStyleXfs>
  <cellXfs count="658">
    <xf numFmtId="0" fontId="0" fillId="0" borderId="0" xfId="0"/>
    <xf numFmtId="0" fontId="17" fillId="0" borderId="0" xfId="0" applyFont="1"/>
    <xf numFmtId="0" fontId="14" fillId="0" borderId="0" xfId="0" applyFont="1"/>
    <xf numFmtId="0" fontId="13" fillId="0" borderId="0" xfId="8" applyAlignment="1">
      <alignment vertical="center"/>
    </xf>
    <xf numFmtId="0" fontId="17" fillId="0" borderId="0" xfId="8" applyFont="1" applyAlignment="1">
      <alignment vertical="center"/>
    </xf>
    <xf numFmtId="0" fontId="17" fillId="0" borderId="0" xfId="8" applyFont="1" applyAlignment="1">
      <alignment horizontal="center" vertical="center"/>
    </xf>
    <xf numFmtId="0" fontId="22" fillId="0" borderId="0" xfId="8" applyFont="1" applyAlignment="1">
      <alignment vertical="center"/>
    </xf>
    <xf numFmtId="0" fontId="14" fillId="0" borderId="0" xfId="8" applyFont="1" applyAlignment="1">
      <alignment horizontal="center" vertical="center"/>
    </xf>
    <xf numFmtId="2" fontId="20" fillId="0" borderId="0" xfId="8" applyNumberFormat="1" applyFont="1" applyAlignment="1">
      <alignment horizontal="center" vertical="center"/>
    </xf>
    <xf numFmtId="0" fontId="20" fillId="0" borderId="0" xfId="8" applyFont="1" applyAlignment="1">
      <alignment horizontal="center" vertical="center"/>
    </xf>
    <xf numFmtId="0" fontId="13" fillId="0" borderId="0" xfId="8" applyAlignment="1">
      <alignment horizontal="center" vertical="center"/>
    </xf>
    <xf numFmtId="0" fontId="27" fillId="0" borderId="0" xfId="8" applyFont="1" applyAlignment="1">
      <alignment horizontal="center" vertical="center"/>
    </xf>
    <xf numFmtId="17" fontId="17" fillId="0" borderId="0" xfId="8" applyNumberFormat="1" applyFont="1" applyAlignment="1">
      <alignment horizontal="center" vertical="center"/>
    </xf>
    <xf numFmtId="171" fontId="21" fillId="3" borderId="0" xfId="8" applyNumberFormat="1" applyFont="1" applyFill="1" applyAlignment="1" applyProtection="1">
      <alignment vertical="center" wrapText="1"/>
      <protection locked="0"/>
    </xf>
    <xf numFmtId="173" fontId="13" fillId="0" borderId="0" xfId="8" applyNumberFormat="1" applyAlignment="1">
      <alignment vertical="center"/>
    </xf>
    <xf numFmtId="0" fontId="21" fillId="0" borderId="0" xfId="0" applyFont="1"/>
    <xf numFmtId="0" fontId="32" fillId="0" borderId="0" xfId="0" applyFont="1"/>
    <xf numFmtId="0" fontId="24" fillId="0" borderId="0" xfId="0" applyFont="1"/>
    <xf numFmtId="0" fontId="14" fillId="0" borderId="0" xfId="0" applyFont="1" applyAlignment="1">
      <alignment horizontal="right"/>
    </xf>
    <xf numFmtId="0" fontId="0" fillId="0" borderId="5" xfId="0" applyBorder="1"/>
    <xf numFmtId="0" fontId="23" fillId="0" borderId="0" xfId="0" applyFont="1"/>
    <xf numFmtId="0" fontId="17" fillId="0" borderId="6" xfId="0" applyFont="1" applyBorder="1"/>
    <xf numFmtId="0" fontId="17" fillId="0" borderId="5" xfId="0" applyFont="1" applyBorder="1"/>
    <xf numFmtId="0" fontId="17" fillId="0" borderId="2" xfId="0" applyFont="1" applyBorder="1"/>
    <xf numFmtId="0" fontId="0" fillId="0" borderId="3" xfId="0" applyBorder="1"/>
    <xf numFmtId="0" fontId="17" fillId="0" borderId="3" xfId="0" applyFont="1" applyBorder="1"/>
    <xf numFmtId="0" fontId="17" fillId="0" borderId="21" xfId="0" applyFont="1" applyBorder="1"/>
    <xf numFmtId="0" fontId="17" fillId="0" borderId="22" xfId="0" applyFont="1" applyBorder="1"/>
    <xf numFmtId="0" fontId="17" fillId="0" borderId="23" xfId="0" applyFont="1" applyBorder="1"/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3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170" fontId="16" fillId="0" borderId="33" xfId="0" applyNumberFormat="1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8" fillId="0" borderId="22" xfId="0" applyFont="1" applyBorder="1"/>
    <xf numFmtId="0" fontId="25" fillId="0" borderId="33" xfId="0" applyFont="1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18" fillId="0" borderId="27" xfId="0" applyFont="1" applyBorder="1" applyAlignment="1">
      <alignment horizontal="center"/>
    </xf>
    <xf numFmtId="0" fontId="23" fillId="0" borderId="27" xfId="0" applyFont="1" applyBorder="1"/>
    <xf numFmtId="0" fontId="36" fillId="0" borderId="27" xfId="0" applyFont="1" applyBorder="1"/>
    <xf numFmtId="2" fontId="36" fillId="0" borderId="27" xfId="0" applyNumberFormat="1" applyFont="1" applyBorder="1"/>
    <xf numFmtId="2" fontId="18" fillId="0" borderId="27" xfId="0" applyNumberFormat="1" applyFont="1" applyBorder="1"/>
    <xf numFmtId="4" fontId="18" fillId="0" borderId="31" xfId="0" applyNumberFormat="1" applyFont="1" applyBorder="1"/>
    <xf numFmtId="0" fontId="18" fillId="0" borderId="32" xfId="0" applyFont="1" applyBorder="1" applyAlignment="1">
      <alignment horizontal="center"/>
    </xf>
    <xf numFmtId="0" fontId="25" fillId="0" borderId="33" xfId="0" applyFont="1" applyBorder="1"/>
    <xf numFmtId="0" fontId="25" fillId="0" borderId="33" xfId="0" applyFont="1" applyBorder="1" applyAlignment="1">
      <alignment horizontal="right"/>
    </xf>
    <xf numFmtId="2" fontId="23" fillId="0" borderId="33" xfId="0" applyNumberFormat="1" applyFont="1" applyBorder="1"/>
    <xf numFmtId="2" fontId="25" fillId="0" borderId="33" xfId="0" applyNumberFormat="1" applyFont="1" applyBorder="1"/>
    <xf numFmtId="2" fontId="36" fillId="0" borderId="33" xfId="0" applyNumberFormat="1" applyFont="1" applyBorder="1"/>
    <xf numFmtId="2" fontId="18" fillId="0" borderId="34" xfId="0" applyNumberFormat="1" applyFont="1" applyBorder="1"/>
    <xf numFmtId="171" fontId="25" fillId="0" borderId="33" xfId="0" applyNumberFormat="1" applyFont="1" applyBorder="1"/>
    <xf numFmtId="171" fontId="25" fillId="0" borderId="33" xfId="8" applyNumberFormat="1" applyFont="1" applyBorder="1"/>
    <xf numFmtId="2" fontId="36" fillId="0" borderId="33" xfId="0" applyNumberFormat="1" applyFont="1" applyBorder="1" applyAlignment="1">
      <alignment horizontal="right"/>
    </xf>
    <xf numFmtId="171" fontId="25" fillId="0" borderId="33" xfId="8" applyNumberFormat="1" applyFont="1" applyBorder="1" applyAlignment="1">
      <alignment vertical="center"/>
    </xf>
    <xf numFmtId="49" fontId="25" fillId="0" borderId="33" xfId="0" applyNumberFormat="1" applyFont="1" applyBorder="1" applyAlignment="1">
      <alignment horizontal="center"/>
    </xf>
    <xf numFmtId="0" fontId="25" fillId="0" borderId="33" xfId="0" applyFont="1" applyBorder="1" applyAlignment="1">
      <alignment horizontal="center" vertical="center"/>
    </xf>
    <xf numFmtId="171" fontId="18" fillId="0" borderId="34" xfId="0" applyNumberFormat="1" applyFont="1" applyBorder="1"/>
    <xf numFmtId="171" fontId="36" fillId="0" borderId="34" xfId="0" applyNumberFormat="1" applyFont="1" applyBorder="1"/>
    <xf numFmtId="171" fontId="25" fillId="0" borderId="34" xfId="0" applyNumberFormat="1" applyFont="1" applyBorder="1"/>
    <xf numFmtId="171" fontId="25" fillId="0" borderId="33" xfId="0" applyNumberFormat="1" applyFont="1" applyBorder="1" applyAlignment="1">
      <alignment vertical="center"/>
    </xf>
    <xf numFmtId="2" fontId="36" fillId="0" borderId="33" xfId="0" applyNumberFormat="1" applyFont="1" applyBorder="1" applyAlignment="1">
      <alignment horizontal="right" vertical="center"/>
    </xf>
    <xf numFmtId="0" fontId="18" fillId="0" borderId="7" xfId="0" applyFont="1" applyBorder="1"/>
    <xf numFmtId="0" fontId="23" fillId="0" borderId="33" xfId="0" applyFont="1" applyBorder="1" applyAlignment="1">
      <alignment horizontal="center"/>
    </xf>
    <xf numFmtId="0" fontId="21" fillId="4" borderId="0" xfId="8" applyFont="1" applyFill="1" applyAlignment="1">
      <alignment horizontal="right" vertical="center" wrapText="1"/>
    </xf>
    <xf numFmtId="49" fontId="21" fillId="4" borderId="0" xfId="8" applyNumberFormat="1" applyFont="1" applyFill="1" applyAlignment="1" applyProtection="1">
      <alignment vertical="center" wrapText="1"/>
      <protection locked="0"/>
    </xf>
    <xf numFmtId="0" fontId="13" fillId="4" borderId="0" xfId="8" applyFill="1" applyAlignment="1">
      <alignment vertical="center"/>
    </xf>
    <xf numFmtId="9" fontId="13" fillId="0" borderId="0" xfId="8" applyNumberFormat="1" applyAlignment="1">
      <alignment vertical="center"/>
    </xf>
    <xf numFmtId="171" fontId="21" fillId="4" borderId="0" xfId="8" applyNumberFormat="1" applyFont="1" applyFill="1" applyAlignment="1" applyProtection="1">
      <alignment vertical="center" wrapText="1"/>
      <protection locked="0"/>
    </xf>
    <xf numFmtId="0" fontId="17" fillId="0" borderId="0" xfId="19" applyFont="1"/>
    <xf numFmtId="10" fontId="13" fillId="0" borderId="0" xfId="8" applyNumberFormat="1" applyAlignment="1">
      <alignment horizontal="center" vertical="center" wrapText="1"/>
    </xf>
    <xf numFmtId="0" fontId="18" fillId="0" borderId="39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25" fillId="0" borderId="28" xfId="0" applyFont="1" applyBorder="1" applyAlignment="1">
      <alignment horizontal="left"/>
    </xf>
    <xf numFmtId="0" fontId="36" fillId="0" borderId="28" xfId="0" applyFont="1" applyBorder="1" applyAlignment="1">
      <alignment horizontal="center"/>
    </xf>
    <xf numFmtId="2" fontId="36" fillId="0" borderId="28" xfId="0" applyNumberFormat="1" applyFont="1" applyBorder="1"/>
    <xf numFmtId="0" fontId="13" fillId="0" borderId="0" xfId="11"/>
    <xf numFmtId="0" fontId="24" fillId="0" borderId="40" xfId="8" applyFont="1" applyBorder="1" applyAlignment="1">
      <alignment horizontal="center" vertical="center"/>
    </xf>
    <xf numFmtId="0" fontId="14" fillId="0" borderId="0" xfId="8" applyFont="1"/>
    <xf numFmtId="0" fontId="14" fillId="0" borderId="41" xfId="8" applyFont="1" applyBorder="1" applyAlignment="1">
      <alignment horizontal="center" vertical="center"/>
    </xf>
    <xf numFmtId="0" fontId="14" fillId="0" borderId="16" xfId="8" applyFont="1" applyBorder="1" applyAlignment="1">
      <alignment horizontal="center" vertical="center"/>
    </xf>
    <xf numFmtId="0" fontId="14" fillId="0" borderId="17" xfId="8" applyFont="1" applyBorder="1" applyAlignment="1">
      <alignment horizontal="center" vertical="center"/>
    </xf>
    <xf numFmtId="0" fontId="35" fillId="4" borderId="0" xfId="11" applyFont="1" applyFill="1" applyAlignment="1">
      <alignment horizontal="left" wrapText="1"/>
    </xf>
    <xf numFmtId="171" fontId="21" fillId="4" borderId="0" xfId="11" applyNumberFormat="1" applyFont="1" applyFill="1"/>
    <xf numFmtId="10" fontId="20" fillId="0" borderId="0" xfId="20" applyNumberFormat="1" applyFont="1" applyBorder="1" applyAlignment="1">
      <alignment horizontal="center" vertical="center"/>
    </xf>
    <xf numFmtId="10" fontId="21" fillId="0" borderId="0" xfId="20" applyNumberFormat="1" applyFont="1" applyBorder="1" applyAlignment="1">
      <alignment horizontal="center" vertical="center"/>
    </xf>
    <xf numFmtId="0" fontId="13" fillId="4" borderId="0" xfId="11" applyFill="1"/>
    <xf numFmtId="10" fontId="20" fillId="4" borderId="0" xfId="20" applyNumberFormat="1" applyFont="1" applyFill="1" applyBorder="1" applyAlignment="1">
      <alignment horizontal="center" vertical="center"/>
    </xf>
    <xf numFmtId="173" fontId="13" fillId="0" borderId="0" xfId="20" applyNumberFormat="1" applyFont="1" applyBorder="1" applyAlignment="1">
      <alignment horizontal="center" vertical="center"/>
    </xf>
    <xf numFmtId="9" fontId="13" fillId="0" borderId="0" xfId="20" applyFont="1" applyBorder="1" applyAlignment="1">
      <alignment vertical="center"/>
    </xf>
    <xf numFmtId="9" fontId="14" fillId="0" borderId="0" xfId="8" applyNumberFormat="1" applyFont="1" applyAlignment="1">
      <alignment horizontal="center" vertical="center"/>
    </xf>
    <xf numFmtId="2" fontId="13" fillId="0" borderId="0" xfId="8" applyNumberFormat="1" applyAlignment="1">
      <alignment horizontal="center" vertical="center"/>
    </xf>
    <xf numFmtId="2" fontId="14" fillId="0" borderId="34" xfId="8" applyNumberFormat="1" applyFont="1" applyBorder="1" applyAlignment="1">
      <alignment horizontal="center" vertical="center"/>
    </xf>
    <xf numFmtId="2" fontId="13" fillId="0" borderId="34" xfId="8" applyNumberFormat="1" applyBorder="1" applyAlignment="1">
      <alignment horizontal="center" vertical="center"/>
    </xf>
    <xf numFmtId="10" fontId="32" fillId="0" borderId="0" xfId="8" applyNumberFormat="1" applyFont="1" applyAlignment="1">
      <alignment horizontal="center" vertical="center"/>
    </xf>
    <xf numFmtId="171" fontId="21" fillId="4" borderId="0" xfId="8" applyNumberFormat="1" applyFont="1" applyFill="1" applyAlignment="1" applyProtection="1">
      <alignment vertical="center"/>
      <protection locked="0"/>
    </xf>
    <xf numFmtId="4" fontId="20" fillId="0" borderId="11" xfId="8" applyNumberFormat="1" applyFont="1" applyBorder="1" applyAlignment="1">
      <alignment horizontal="center" vertical="center"/>
    </xf>
    <xf numFmtId="4" fontId="20" fillId="0" borderId="12" xfId="8" applyNumberFormat="1" applyFont="1" applyBorder="1" applyAlignment="1">
      <alignment horizontal="center" vertical="center"/>
    </xf>
    <xf numFmtId="174" fontId="13" fillId="0" borderId="19" xfId="18" applyNumberFormat="1" applyFont="1" applyBorder="1"/>
    <xf numFmtId="174" fontId="13" fillId="0" borderId="9" xfId="18" applyNumberFormat="1" applyFont="1" applyBorder="1"/>
    <xf numFmtId="4" fontId="20" fillId="0" borderId="16" xfId="8" applyNumberFormat="1" applyFont="1" applyBorder="1" applyAlignment="1">
      <alignment horizontal="center" vertical="center"/>
    </xf>
    <xf numFmtId="4" fontId="20" fillId="0" borderId="17" xfId="8" applyNumberFormat="1" applyFont="1" applyBorder="1" applyAlignment="1">
      <alignment horizontal="center" vertical="center"/>
    </xf>
    <xf numFmtId="0" fontId="13" fillId="0" borderId="39" xfId="8" applyBorder="1" applyAlignment="1">
      <alignment horizontal="center" vertical="center"/>
    </xf>
    <xf numFmtId="0" fontId="13" fillId="0" borderId="28" xfId="8" applyBorder="1" applyAlignment="1">
      <alignment horizontal="center" vertical="center"/>
    </xf>
    <xf numFmtId="171" fontId="21" fillId="4" borderId="11" xfId="8" applyNumberFormat="1" applyFont="1" applyFill="1" applyBorder="1" applyAlignment="1" applyProtection="1">
      <alignment horizontal="center" vertical="center" wrapText="1"/>
      <protection locked="0"/>
    </xf>
    <xf numFmtId="4" fontId="13" fillId="0" borderId="12" xfId="11" applyNumberFormat="1" applyBorder="1"/>
    <xf numFmtId="171" fontId="21" fillId="4" borderId="16" xfId="8" applyNumberFormat="1" applyFont="1" applyFill="1" applyBorder="1" applyAlignment="1" applyProtection="1">
      <alignment horizontal="center" vertical="center" wrapText="1"/>
      <protection locked="0"/>
    </xf>
    <xf numFmtId="4" fontId="13" fillId="0" borderId="17" xfId="11" applyNumberFormat="1" applyBorder="1"/>
    <xf numFmtId="2" fontId="13" fillId="0" borderId="27" xfId="8" applyNumberFormat="1" applyBorder="1" applyAlignment="1">
      <alignment horizontal="center" vertical="center"/>
    </xf>
    <xf numFmtId="2" fontId="13" fillId="0" borderId="33" xfId="8" applyNumberFormat="1" applyBorder="1" applyAlignment="1">
      <alignment horizontal="center" vertical="center"/>
    </xf>
    <xf numFmtId="49" fontId="23" fillId="0" borderId="33" xfId="0" applyNumberFormat="1" applyFont="1" applyBorder="1"/>
    <xf numFmtId="49" fontId="25" fillId="0" borderId="33" xfId="0" applyNumberFormat="1" applyFont="1" applyBorder="1"/>
    <xf numFmtId="0" fontId="21" fillId="3" borderId="45" xfId="8" applyFont="1" applyFill="1" applyBorder="1" applyAlignment="1">
      <alignment horizontal="right" vertical="center" wrapText="1"/>
    </xf>
    <xf numFmtId="171" fontId="21" fillId="3" borderId="36" xfId="8" applyNumberFormat="1" applyFont="1" applyFill="1" applyBorder="1" applyAlignment="1" applyProtection="1">
      <alignment vertical="center" wrapText="1"/>
      <protection locked="0"/>
    </xf>
    <xf numFmtId="49" fontId="25" fillId="0" borderId="33" xfId="0" applyNumberFormat="1" applyFont="1" applyBorder="1" applyAlignment="1">
      <alignment horizontal="center" vertical="center"/>
    </xf>
    <xf numFmtId="171" fontId="21" fillId="3" borderId="30" xfId="8" applyNumberFormat="1" applyFont="1" applyFill="1" applyBorder="1" applyAlignment="1" applyProtection="1">
      <alignment vertical="center" wrapText="1"/>
      <protection locked="0"/>
    </xf>
    <xf numFmtId="171" fontId="21" fillId="3" borderId="37" xfId="8" applyNumberFormat="1" applyFont="1" applyFill="1" applyBorder="1" applyAlignment="1" applyProtection="1">
      <alignment vertical="center" wrapText="1"/>
      <protection locked="0"/>
    </xf>
    <xf numFmtId="0" fontId="17" fillId="0" borderId="5" xfId="0" applyFont="1" applyBorder="1" applyAlignment="1">
      <alignment horizontal="right"/>
    </xf>
    <xf numFmtId="171" fontId="21" fillId="5" borderId="38" xfId="11" applyNumberFormat="1" applyFont="1" applyFill="1" applyBorder="1" applyAlignment="1">
      <alignment vertical="center"/>
    </xf>
    <xf numFmtId="2" fontId="14" fillId="0" borderId="31" xfId="8" applyNumberFormat="1" applyFont="1" applyBorder="1" applyAlignment="1">
      <alignment horizontal="center" vertical="center"/>
    </xf>
    <xf numFmtId="10" fontId="13" fillId="0" borderId="25" xfId="11" applyNumberFormat="1" applyBorder="1"/>
    <xf numFmtId="10" fontId="13" fillId="0" borderId="24" xfId="11" applyNumberFormat="1" applyBorder="1"/>
    <xf numFmtId="49" fontId="23" fillId="5" borderId="30" xfId="11" applyNumberFormat="1" applyFont="1" applyFill="1" applyBorder="1" applyAlignment="1">
      <alignment vertical="center"/>
    </xf>
    <xf numFmtId="0" fontId="32" fillId="0" borderId="0" xfId="8" applyFont="1" applyAlignment="1">
      <alignment vertical="center"/>
    </xf>
    <xf numFmtId="168" fontId="18" fillId="0" borderId="34" xfId="0" applyNumberFormat="1" applyFont="1" applyBorder="1"/>
    <xf numFmtId="49" fontId="23" fillId="5" borderId="37" xfId="11" applyNumberFormat="1" applyFont="1" applyFill="1" applyBorder="1" applyAlignment="1">
      <alignment vertical="center"/>
    </xf>
    <xf numFmtId="0" fontId="23" fillId="5" borderId="38" xfId="11" applyFont="1" applyFill="1" applyBorder="1" applyAlignment="1">
      <alignment horizontal="left" vertical="center" wrapText="1"/>
    </xf>
    <xf numFmtId="2" fontId="13" fillId="0" borderId="26" xfId="8" applyNumberFormat="1" applyBorder="1" applyAlignment="1">
      <alignment horizontal="center" vertical="center"/>
    </xf>
    <xf numFmtId="2" fontId="13" fillId="0" borderId="32" xfId="8" applyNumberFormat="1" applyBorder="1" applyAlignment="1">
      <alignment horizontal="center" vertical="center"/>
    </xf>
    <xf numFmtId="0" fontId="13" fillId="0" borderId="29" xfId="8" applyBorder="1" applyAlignment="1">
      <alignment horizontal="center" vertical="center"/>
    </xf>
    <xf numFmtId="171" fontId="19" fillId="2" borderId="29" xfId="0" applyNumberFormat="1" applyFont="1" applyFill="1" applyBorder="1"/>
    <xf numFmtId="0" fontId="34" fillId="0" borderId="0" xfId="0" applyFont="1"/>
    <xf numFmtId="0" fontId="41" fillId="0" borderId="0" xfId="0" applyFont="1" applyAlignment="1">
      <alignment horizontal="center" vertical="center"/>
    </xf>
    <xf numFmtId="0" fontId="21" fillId="3" borderId="30" xfId="8" applyFont="1" applyFill="1" applyBorder="1" applyAlignment="1">
      <alignment horizontal="right" vertical="center" wrapText="1"/>
    </xf>
    <xf numFmtId="0" fontId="14" fillId="0" borderId="18" xfId="8" applyFont="1" applyBorder="1" applyAlignment="1">
      <alignment horizontal="center" vertical="center"/>
    </xf>
    <xf numFmtId="2" fontId="13" fillId="0" borderId="35" xfId="8" applyNumberFormat="1" applyBorder="1" applyAlignment="1">
      <alignment horizontal="center" vertical="center"/>
    </xf>
    <xf numFmtId="2" fontId="13" fillId="0" borderId="8" xfId="8" applyNumberFormat="1" applyBorder="1" applyAlignment="1">
      <alignment horizontal="center" vertical="center"/>
    </xf>
    <xf numFmtId="2" fontId="13" fillId="0" borderId="23" xfId="8" applyNumberFormat="1" applyBorder="1" applyAlignment="1">
      <alignment horizontal="center" vertical="center"/>
    </xf>
    <xf numFmtId="10" fontId="20" fillId="0" borderId="40" xfId="20" applyNumberFormat="1" applyFont="1" applyBorder="1" applyAlignment="1">
      <alignment horizontal="center" vertical="center"/>
    </xf>
    <xf numFmtId="10" fontId="20" fillId="0" borderId="42" xfId="20" applyNumberFormat="1" applyFont="1" applyBorder="1" applyAlignment="1">
      <alignment horizontal="center" vertical="center"/>
    </xf>
    <xf numFmtId="10" fontId="20" fillId="0" borderId="38" xfId="20" applyNumberFormat="1" applyFont="1" applyBorder="1" applyAlignment="1">
      <alignment horizontal="center" vertical="center"/>
    </xf>
    <xf numFmtId="0" fontId="23" fillId="0" borderId="33" xfId="0" applyFont="1" applyBorder="1"/>
    <xf numFmtId="168" fontId="25" fillId="0" borderId="33" xfId="0" applyNumberFormat="1" applyFont="1" applyBorder="1"/>
    <xf numFmtId="14" fontId="41" fillId="0" borderId="0" xfId="0" applyNumberFormat="1" applyFont="1" applyAlignment="1">
      <alignment horizontal="right" vertical="center"/>
    </xf>
    <xf numFmtId="4" fontId="20" fillId="0" borderId="13" xfId="8" applyNumberFormat="1" applyFont="1" applyBorder="1" applyAlignment="1">
      <alignment horizontal="center" vertical="center"/>
    </xf>
    <xf numFmtId="4" fontId="20" fillId="0" borderId="18" xfId="8" applyNumberFormat="1" applyFont="1" applyBorder="1" applyAlignment="1">
      <alignment horizontal="center" vertical="center"/>
    </xf>
    <xf numFmtId="174" fontId="13" fillId="0" borderId="20" xfId="18" applyNumberFormat="1" applyFont="1" applyBorder="1"/>
    <xf numFmtId="10" fontId="13" fillId="0" borderId="55" xfId="11" applyNumberFormat="1" applyBorder="1"/>
    <xf numFmtId="14" fontId="14" fillId="0" borderId="0" xfId="0" applyNumberFormat="1" applyFont="1" applyAlignment="1">
      <alignment horizontal="center"/>
    </xf>
    <xf numFmtId="171" fontId="43" fillId="0" borderId="0" xfId="0" applyNumberFormat="1" applyFont="1"/>
    <xf numFmtId="171" fontId="21" fillId="3" borderId="5" xfId="8" applyNumberFormat="1" applyFont="1" applyFill="1" applyBorder="1" applyAlignment="1" applyProtection="1">
      <alignment vertical="center" wrapText="1"/>
      <protection locked="0"/>
    </xf>
    <xf numFmtId="0" fontId="5" fillId="0" borderId="0" xfId="47"/>
    <xf numFmtId="176" fontId="5" fillId="0" borderId="0" xfId="47" applyNumberFormat="1"/>
    <xf numFmtId="0" fontId="44" fillId="0" borderId="59" xfId="47" applyFont="1" applyBorder="1"/>
    <xf numFmtId="0" fontId="21" fillId="0" borderId="60" xfId="47" applyFont="1" applyBorder="1"/>
    <xf numFmtId="176" fontId="21" fillId="0" borderId="60" xfId="47" applyNumberFormat="1" applyFont="1" applyBorder="1"/>
    <xf numFmtId="176" fontId="45" fillId="0" borderId="61" xfId="47" applyNumberFormat="1" applyFont="1" applyBorder="1"/>
    <xf numFmtId="0" fontId="44" fillId="0" borderId="62" xfId="47" applyFont="1" applyBorder="1"/>
    <xf numFmtId="0" fontId="21" fillId="0" borderId="63" xfId="47" applyFont="1" applyBorder="1"/>
    <xf numFmtId="176" fontId="21" fillId="0" borderId="63" xfId="47" applyNumberFormat="1" applyFont="1" applyBorder="1"/>
    <xf numFmtId="176" fontId="45" fillId="0" borderId="64" xfId="47" applyNumberFormat="1" applyFont="1" applyBorder="1"/>
    <xf numFmtId="0" fontId="39" fillId="0" borderId="65" xfId="47" applyFont="1" applyBorder="1"/>
    <xf numFmtId="0" fontId="23" fillId="0" borderId="66" xfId="47" applyFont="1" applyBorder="1"/>
    <xf numFmtId="0" fontId="21" fillId="0" borderId="66" xfId="47" applyFont="1" applyBorder="1"/>
    <xf numFmtId="176" fontId="21" fillId="0" borderId="66" xfId="47" applyNumberFormat="1" applyFont="1" applyBorder="1"/>
    <xf numFmtId="176" fontId="45" fillId="0" borderId="67" xfId="47" applyNumberFormat="1" applyFont="1" applyBorder="1"/>
    <xf numFmtId="0" fontId="21" fillId="0" borderId="59" xfId="47" applyFont="1" applyBorder="1"/>
    <xf numFmtId="0" fontId="21" fillId="0" borderId="62" xfId="47" applyFont="1" applyBorder="1"/>
    <xf numFmtId="0" fontId="45" fillId="0" borderId="68" xfId="47" applyFont="1" applyBorder="1" applyAlignment="1">
      <alignment horizontal="center"/>
    </xf>
    <xf numFmtId="0" fontId="45" fillId="0" borderId="9" xfId="47" applyFont="1" applyBorder="1" applyAlignment="1">
      <alignment horizontal="center"/>
    </xf>
    <xf numFmtId="176" fontId="45" fillId="0" borderId="9" xfId="47" applyNumberFormat="1" applyFont="1" applyBorder="1" applyAlignment="1">
      <alignment horizontal="center"/>
    </xf>
    <xf numFmtId="176" fontId="45" fillId="0" borderId="52" xfId="47" applyNumberFormat="1" applyFont="1" applyBorder="1" applyAlignment="1">
      <alignment horizontal="center"/>
    </xf>
    <xf numFmtId="176" fontId="45" fillId="0" borderId="69" xfId="47" applyNumberFormat="1" applyFont="1" applyBorder="1" applyAlignment="1">
      <alignment horizontal="center"/>
    </xf>
    <xf numFmtId="0" fontId="45" fillId="0" borderId="70" xfId="47" applyFont="1" applyBorder="1" applyAlignment="1">
      <alignment horizontal="center"/>
    </xf>
    <xf numFmtId="0" fontId="45" fillId="0" borderId="1" xfId="47" applyFont="1" applyBorder="1" applyAlignment="1">
      <alignment horizontal="center"/>
    </xf>
    <xf numFmtId="176" fontId="45" fillId="0" borderId="1" xfId="47" applyNumberFormat="1" applyFont="1" applyBorder="1" applyAlignment="1">
      <alignment horizontal="center"/>
    </xf>
    <xf numFmtId="176" fontId="14" fillId="0" borderId="44" xfId="47" applyNumberFormat="1" applyFont="1" applyBorder="1" applyAlignment="1">
      <alignment horizontal="center"/>
    </xf>
    <xf numFmtId="176" fontId="45" fillId="0" borderId="71" xfId="47" applyNumberFormat="1" applyFont="1" applyBorder="1" applyAlignment="1">
      <alignment horizontal="center"/>
    </xf>
    <xf numFmtId="170" fontId="45" fillId="0" borderId="1" xfId="47" applyNumberFormat="1" applyFont="1" applyBorder="1" applyAlignment="1">
      <alignment horizontal="center"/>
    </xf>
    <xf numFmtId="176" fontId="14" fillId="0" borderId="1" xfId="47" applyNumberFormat="1" applyFont="1" applyBorder="1" applyAlignment="1">
      <alignment horizontal="center"/>
    </xf>
    <xf numFmtId="0" fontId="45" fillId="0" borderId="72" xfId="47" applyFont="1" applyBorder="1" applyAlignment="1">
      <alignment horizontal="center"/>
    </xf>
    <xf numFmtId="0" fontId="45" fillId="0" borderId="25" xfId="47" applyFont="1" applyBorder="1" applyAlignment="1">
      <alignment horizontal="center"/>
    </xf>
    <xf numFmtId="176" fontId="45" fillId="0" borderId="25" xfId="47" applyNumberFormat="1" applyFont="1" applyBorder="1" applyAlignment="1">
      <alignment horizontal="center"/>
    </xf>
    <xf numFmtId="176" fontId="45" fillId="0" borderId="51" xfId="47" applyNumberFormat="1" applyFont="1" applyBorder="1" applyAlignment="1">
      <alignment horizontal="center"/>
    </xf>
    <xf numFmtId="176" fontId="45" fillId="0" borderId="73" xfId="47" applyNumberFormat="1" applyFont="1" applyBorder="1" applyAlignment="1">
      <alignment horizontal="center"/>
    </xf>
    <xf numFmtId="0" fontId="20" fillId="8" borderId="74" xfId="47" applyFont="1" applyFill="1" applyBorder="1" applyAlignment="1">
      <alignment horizontal="center"/>
    </xf>
    <xf numFmtId="0" fontId="40" fillId="8" borderId="75" xfId="47" applyFont="1" applyFill="1" applyBorder="1"/>
    <xf numFmtId="0" fontId="20" fillId="8" borderId="75" xfId="47" applyFont="1" applyFill="1" applyBorder="1" applyAlignment="1">
      <alignment horizontal="center"/>
    </xf>
    <xf numFmtId="176" fontId="20" fillId="8" borderId="75" xfId="47" applyNumberFormat="1" applyFont="1" applyFill="1" applyBorder="1" applyAlignment="1">
      <alignment horizontal="center"/>
    </xf>
    <xf numFmtId="176" fontId="20" fillId="8" borderId="76" xfId="47" applyNumberFormat="1" applyFont="1" applyFill="1" applyBorder="1" applyAlignment="1">
      <alignment horizontal="center"/>
    </xf>
    <xf numFmtId="176" fontId="20" fillId="8" borderId="77" xfId="47" applyNumberFormat="1" applyFont="1" applyFill="1" applyBorder="1" applyAlignment="1">
      <alignment horizontal="center"/>
    </xf>
    <xf numFmtId="0" fontId="20" fillId="0" borderId="68" xfId="47" applyFont="1" applyBorder="1" applyAlignment="1">
      <alignment horizontal="center"/>
    </xf>
    <xf numFmtId="0" fontId="20" fillId="0" borderId="9" xfId="47" applyFont="1" applyBorder="1"/>
    <xf numFmtId="0" fontId="20" fillId="0" borderId="9" xfId="47" applyFont="1" applyBorder="1" applyAlignment="1">
      <alignment horizontal="center"/>
    </xf>
    <xf numFmtId="3" fontId="20" fillId="0" borderId="9" xfId="47" applyNumberFormat="1" applyFont="1" applyBorder="1" applyAlignment="1">
      <alignment horizontal="center"/>
    </xf>
    <xf numFmtId="176" fontId="20" fillId="0" borderId="9" xfId="47" applyNumberFormat="1" applyFont="1" applyBorder="1" applyAlignment="1">
      <alignment horizontal="center"/>
    </xf>
    <xf numFmtId="176" fontId="20" fillId="0" borderId="52" xfId="47" applyNumberFormat="1" applyFont="1" applyBorder="1" applyAlignment="1">
      <alignment horizontal="center"/>
    </xf>
    <xf numFmtId="176" fontId="20" fillId="0" borderId="69" xfId="47" applyNumberFormat="1" applyFont="1" applyBorder="1" applyAlignment="1">
      <alignment horizontal="center"/>
    </xf>
    <xf numFmtId="0" fontId="20" fillId="0" borderId="70" xfId="47" applyFont="1" applyBorder="1" applyAlignment="1">
      <alignment horizontal="center"/>
    </xf>
    <xf numFmtId="0" fontId="20" fillId="0" borderId="1" xfId="47" applyFont="1" applyBorder="1"/>
    <xf numFmtId="0" fontId="20" fillId="0" borderId="1" xfId="47" applyFont="1" applyBorder="1" applyAlignment="1">
      <alignment horizontal="center"/>
    </xf>
    <xf numFmtId="176" fontId="20" fillId="0" borderId="1" xfId="47" applyNumberFormat="1" applyFont="1" applyBorder="1" applyAlignment="1">
      <alignment horizontal="center"/>
    </xf>
    <xf numFmtId="176" fontId="20" fillId="0" borderId="71" xfId="47" applyNumberFormat="1" applyFont="1" applyBorder="1" applyAlignment="1">
      <alignment horizontal="center"/>
    </xf>
    <xf numFmtId="3" fontId="20" fillId="0" borderId="1" xfId="47" applyNumberFormat="1" applyFont="1" applyBorder="1" applyAlignment="1">
      <alignment horizontal="center"/>
    </xf>
    <xf numFmtId="176" fontId="5" fillId="8" borderId="77" xfId="47" applyNumberFormat="1" applyFill="1" applyBorder="1" applyAlignment="1">
      <alignment horizontal="center"/>
    </xf>
    <xf numFmtId="176" fontId="14" fillId="0" borderId="71" xfId="47" applyNumberFormat="1" applyFont="1" applyBorder="1" applyAlignment="1">
      <alignment horizontal="center"/>
    </xf>
    <xf numFmtId="176" fontId="5" fillId="0" borderId="71" xfId="47" applyNumberFormat="1" applyBorder="1"/>
    <xf numFmtId="0" fontId="20" fillId="0" borderId="25" xfId="47" applyFont="1" applyBorder="1"/>
    <xf numFmtId="0" fontId="20" fillId="0" borderId="25" xfId="47" applyFont="1" applyBorder="1" applyAlignment="1">
      <alignment horizontal="center"/>
    </xf>
    <xf numFmtId="3" fontId="20" fillId="0" borderId="25" xfId="47" applyNumberFormat="1" applyFont="1" applyBorder="1" applyAlignment="1">
      <alignment horizontal="center"/>
    </xf>
    <xf numFmtId="0" fontId="20" fillId="8" borderId="65" xfId="47" applyFont="1" applyFill="1" applyBorder="1" applyAlignment="1">
      <alignment horizontal="center"/>
    </xf>
    <xf numFmtId="0" fontId="40" fillId="8" borderId="66" xfId="47" applyFont="1" applyFill="1" applyBorder="1"/>
    <xf numFmtId="0" fontId="20" fillId="9" borderId="66" xfId="47" applyFont="1" applyFill="1" applyBorder="1" applyAlignment="1">
      <alignment horizontal="center"/>
    </xf>
    <xf numFmtId="0" fontId="20" fillId="8" borderId="66" xfId="47" applyFont="1" applyFill="1" applyBorder="1" applyAlignment="1">
      <alignment horizontal="center"/>
    </xf>
    <xf numFmtId="176" fontId="20" fillId="8" borderId="66" xfId="47" applyNumberFormat="1" applyFont="1" applyFill="1" applyBorder="1" applyAlignment="1">
      <alignment horizontal="center"/>
    </xf>
    <xf numFmtId="176" fontId="21" fillId="8" borderId="67" xfId="47" applyNumberFormat="1" applyFont="1" applyFill="1" applyBorder="1" applyAlignment="1">
      <alignment horizontal="center"/>
    </xf>
    <xf numFmtId="176" fontId="14" fillId="0" borderId="69" xfId="47" applyNumberFormat="1" applyFont="1" applyBorder="1" applyAlignment="1">
      <alignment horizontal="center"/>
    </xf>
    <xf numFmtId="0" fontId="20" fillId="0" borderId="72" xfId="47" applyFont="1" applyBorder="1" applyAlignment="1">
      <alignment horizontal="center"/>
    </xf>
    <xf numFmtId="176" fontId="20" fillId="0" borderId="25" xfId="47" applyNumberFormat="1" applyFont="1" applyBorder="1" applyAlignment="1">
      <alignment horizontal="center"/>
    </xf>
    <xf numFmtId="176" fontId="20" fillId="0" borderId="51" xfId="47" applyNumberFormat="1" applyFont="1" applyBorder="1" applyAlignment="1">
      <alignment horizontal="center"/>
    </xf>
    <xf numFmtId="176" fontId="14" fillId="0" borderId="73" xfId="47" applyNumberFormat="1" applyFont="1" applyBorder="1" applyAlignment="1">
      <alignment horizontal="center"/>
    </xf>
    <xf numFmtId="176" fontId="32" fillId="8" borderId="66" xfId="47" applyNumberFormat="1" applyFont="1" applyFill="1" applyBorder="1" applyAlignment="1">
      <alignment horizontal="center"/>
    </xf>
    <xf numFmtId="176" fontId="20" fillId="0" borderId="44" xfId="47" applyNumberFormat="1" applyFont="1" applyBorder="1" applyAlignment="1">
      <alignment horizontal="center"/>
    </xf>
    <xf numFmtId="176" fontId="5" fillId="0" borderId="71" xfId="47" applyNumberFormat="1" applyBorder="1" applyAlignment="1">
      <alignment horizontal="center"/>
    </xf>
    <xf numFmtId="0" fontId="20" fillId="0" borderId="78" xfId="47" applyFont="1" applyBorder="1" applyAlignment="1">
      <alignment horizontal="center"/>
    </xf>
    <xf numFmtId="0" fontId="20" fillId="0" borderId="79" xfId="47" applyFont="1" applyBorder="1"/>
    <xf numFmtId="0" fontId="20" fillId="0" borderId="79" xfId="47" applyFont="1" applyBorder="1" applyAlignment="1">
      <alignment horizontal="center"/>
    </xf>
    <xf numFmtId="176" fontId="5" fillId="0" borderId="80" xfId="47" applyNumberFormat="1" applyBorder="1"/>
    <xf numFmtId="176" fontId="5" fillId="0" borderId="1" xfId="47" applyNumberFormat="1" applyBorder="1"/>
    <xf numFmtId="176" fontId="5" fillId="0" borderId="44" xfId="47" applyNumberFormat="1" applyBorder="1"/>
    <xf numFmtId="0" fontId="5" fillId="0" borderId="81" xfId="47" applyBorder="1"/>
    <xf numFmtId="0" fontId="20" fillId="0" borderId="82" xfId="47" applyFont="1" applyBorder="1"/>
    <xf numFmtId="0" fontId="20" fillId="0" borderId="82" xfId="47" applyFont="1" applyBorder="1" applyAlignment="1">
      <alignment horizontal="center"/>
    </xf>
    <xf numFmtId="176" fontId="5" fillId="0" borderId="83" xfId="47" applyNumberFormat="1" applyBorder="1"/>
    <xf numFmtId="176" fontId="5" fillId="0" borderId="9" xfId="47" applyNumberFormat="1" applyBorder="1"/>
    <xf numFmtId="176" fontId="5" fillId="0" borderId="52" xfId="47" applyNumberFormat="1" applyBorder="1"/>
    <xf numFmtId="176" fontId="5" fillId="0" borderId="69" xfId="47" applyNumberFormat="1" applyBorder="1"/>
    <xf numFmtId="0" fontId="5" fillId="0" borderId="70" xfId="47" applyBorder="1"/>
    <xf numFmtId="0" fontId="20" fillId="0" borderId="84" xfId="47" applyFont="1" applyBorder="1" applyAlignment="1">
      <alignment horizontal="center"/>
    </xf>
    <xf numFmtId="0" fontId="21" fillId="0" borderId="85" xfId="47" applyFont="1" applyBorder="1"/>
    <xf numFmtId="0" fontId="20" fillId="0" borderId="85" xfId="47" applyFont="1" applyBorder="1" applyAlignment="1">
      <alignment horizontal="center"/>
    </xf>
    <xf numFmtId="176" fontId="20" fillId="0" borderId="85" xfId="47" applyNumberFormat="1" applyFont="1" applyBorder="1" applyAlignment="1">
      <alignment horizontal="center"/>
    </xf>
    <xf numFmtId="176" fontId="20" fillId="0" borderId="86" xfId="47" applyNumberFormat="1" applyFont="1" applyBorder="1" applyAlignment="1">
      <alignment horizontal="center"/>
    </xf>
    <xf numFmtId="176" fontId="21" fillId="0" borderId="87" xfId="47" applyNumberFormat="1" applyFont="1" applyBorder="1" applyAlignment="1">
      <alignment horizontal="center"/>
    </xf>
    <xf numFmtId="0" fontId="13" fillId="0" borderId="6" xfId="11" applyBorder="1"/>
    <xf numFmtId="0" fontId="13" fillId="0" borderId="5" xfId="11" applyBorder="1"/>
    <xf numFmtId="2" fontId="20" fillId="0" borderId="5" xfId="11" applyNumberFormat="1" applyFont="1" applyBorder="1" applyAlignment="1">
      <alignment horizontal="center"/>
    </xf>
    <xf numFmtId="2" fontId="20" fillId="0" borderId="7" xfId="11" applyNumberFormat="1" applyFont="1" applyBorder="1" applyAlignment="1">
      <alignment horizontal="center"/>
    </xf>
    <xf numFmtId="2" fontId="20" fillId="0" borderId="0" xfId="11" applyNumberFormat="1" applyFont="1" applyAlignment="1">
      <alignment horizontal="center"/>
    </xf>
    <xf numFmtId="0" fontId="20" fillId="0" borderId="0" xfId="11" applyFont="1" applyAlignment="1">
      <alignment horizontal="center"/>
    </xf>
    <xf numFmtId="0" fontId="13" fillId="0" borderId="0" xfId="11" applyAlignment="1">
      <alignment horizontal="center"/>
    </xf>
    <xf numFmtId="0" fontId="13" fillId="0" borderId="2" xfId="11" applyBorder="1"/>
    <xf numFmtId="2" fontId="20" fillId="0" borderId="3" xfId="11" applyNumberFormat="1" applyFont="1" applyBorder="1" applyAlignment="1">
      <alignment horizontal="center"/>
    </xf>
    <xf numFmtId="0" fontId="49" fillId="0" borderId="47" xfId="11" applyFont="1" applyBorder="1" applyAlignment="1">
      <alignment horizontal="right"/>
    </xf>
    <xf numFmtId="49" fontId="49" fillId="0" borderId="7" xfId="11" applyNumberFormat="1" applyFont="1" applyBorder="1"/>
    <xf numFmtId="0" fontId="25" fillId="0" borderId="46" xfId="11" applyFont="1" applyBorder="1" applyAlignment="1">
      <alignment horizontal="left"/>
    </xf>
    <xf numFmtId="0" fontId="13" fillId="3" borderId="39" xfId="11" applyFill="1" applyBorder="1"/>
    <xf numFmtId="2" fontId="20" fillId="3" borderId="28" xfId="11" applyNumberFormat="1" applyFont="1" applyFill="1" applyBorder="1" applyAlignment="1">
      <alignment horizontal="center"/>
    </xf>
    <xf numFmtId="2" fontId="20" fillId="3" borderId="29" xfId="11" applyNumberFormat="1" applyFont="1" applyFill="1" applyBorder="1" applyAlignment="1">
      <alignment horizontal="center"/>
    </xf>
    <xf numFmtId="2" fontId="20" fillId="3" borderId="30" xfId="11" applyNumberFormat="1" applyFont="1" applyFill="1" applyBorder="1" applyAlignment="1">
      <alignment horizontal="center"/>
    </xf>
    <xf numFmtId="0" fontId="21" fillId="0" borderId="30" xfId="11" applyFont="1" applyBorder="1" applyAlignment="1">
      <alignment horizontal="center" vertical="center"/>
    </xf>
    <xf numFmtId="171" fontId="23" fillId="0" borderId="30" xfId="11" applyNumberFormat="1" applyFont="1" applyBorder="1" applyAlignment="1">
      <alignment horizontal="center"/>
    </xf>
    <xf numFmtId="0" fontId="13" fillId="10" borderId="30" xfId="11" applyFill="1" applyBorder="1"/>
    <xf numFmtId="0" fontId="21" fillId="10" borderId="46" xfId="11" applyFont="1" applyFill="1" applyBorder="1" applyAlignment="1">
      <alignment horizontal="center" vertical="center"/>
    </xf>
    <xf numFmtId="0" fontId="20" fillId="0" borderId="46" xfId="11" applyFont="1" applyBorder="1" applyAlignment="1">
      <alignment horizontal="center"/>
    </xf>
    <xf numFmtId="2" fontId="21" fillId="0" borderId="4" xfId="11" applyNumberFormat="1" applyFont="1" applyBorder="1" applyAlignment="1">
      <alignment horizontal="center" vertical="center"/>
    </xf>
    <xf numFmtId="2" fontId="20" fillId="0" borderId="30" xfId="11" applyNumberFormat="1" applyFont="1" applyBorder="1" applyAlignment="1">
      <alignment horizontal="center"/>
    </xf>
    <xf numFmtId="0" fontId="20" fillId="0" borderId="43" xfId="7" applyFill="1" applyBorder="1" applyAlignment="1">
      <alignment horizontal="center"/>
    </xf>
    <xf numFmtId="0" fontId="20" fillId="0" borderId="40" xfId="11" applyFont="1" applyBorder="1"/>
    <xf numFmtId="0" fontId="20" fillId="0" borderId="40" xfId="11" applyFont="1" applyBorder="1" applyAlignment="1">
      <alignment horizontal="center"/>
    </xf>
    <xf numFmtId="2" fontId="20" fillId="0" borderId="48" xfId="11" applyNumberFormat="1" applyFont="1" applyBorder="1" applyAlignment="1">
      <alignment horizontal="center"/>
    </xf>
    <xf numFmtId="171" fontId="20" fillId="0" borderId="9" xfId="11" applyNumberFormat="1" applyFont="1" applyBorder="1" applyAlignment="1">
      <alignment horizontal="center"/>
    </xf>
    <xf numFmtId="171" fontId="20" fillId="0" borderId="52" xfId="11" applyNumberFormat="1" applyFont="1" applyBorder="1" applyAlignment="1">
      <alignment horizontal="center"/>
    </xf>
    <xf numFmtId="2" fontId="20" fillId="0" borderId="88" xfId="11" applyNumberFormat="1" applyFont="1" applyBorder="1" applyAlignment="1">
      <alignment horizontal="center"/>
    </xf>
    <xf numFmtId="0" fontId="13" fillId="0" borderId="0" xfId="11" applyAlignment="1">
      <alignment horizontal="right"/>
    </xf>
    <xf numFmtId="0" fontId="13" fillId="0" borderId="21" xfId="11" applyBorder="1"/>
    <xf numFmtId="0" fontId="23" fillId="0" borderId="30" xfId="11" applyFont="1" applyBorder="1" applyAlignment="1">
      <alignment horizontal="center"/>
    </xf>
    <xf numFmtId="0" fontId="20" fillId="0" borderId="30" xfId="11" applyFont="1" applyBorder="1" applyAlignment="1">
      <alignment horizontal="right"/>
    </xf>
    <xf numFmtId="2" fontId="20" fillId="0" borderId="46" xfId="11" applyNumberFormat="1" applyFont="1" applyBorder="1" applyAlignment="1">
      <alignment horizontal="center"/>
    </xf>
    <xf numFmtId="2" fontId="20" fillId="0" borderId="4" xfId="11" applyNumberFormat="1" applyFont="1" applyBorder="1" applyAlignment="1">
      <alignment horizontal="center"/>
    </xf>
    <xf numFmtId="2" fontId="20" fillId="0" borderId="47" xfId="11" applyNumberFormat="1" applyFont="1" applyBorder="1" applyAlignment="1">
      <alignment horizontal="center"/>
    </xf>
    <xf numFmtId="0" fontId="21" fillId="0" borderId="0" xfId="11" applyFont="1"/>
    <xf numFmtId="0" fontId="21" fillId="0" borderId="0" xfId="7" applyFont="1" applyBorder="1"/>
    <xf numFmtId="0" fontId="39" fillId="0" borderId="0" xfId="7" applyFont="1" applyBorder="1"/>
    <xf numFmtId="0" fontId="14" fillId="0" borderId="0" xfId="7" applyFont="1" applyBorder="1" applyAlignment="1">
      <alignment horizontal="center"/>
    </xf>
    <xf numFmtId="0" fontId="20" fillId="0" borderId="0" xfId="7" applyBorder="1" applyAlignment="1">
      <alignment horizontal="center"/>
    </xf>
    <xf numFmtId="0" fontId="20" fillId="0" borderId="0" xfId="7" applyFill="1" applyBorder="1" applyAlignment="1">
      <alignment horizontal="center"/>
    </xf>
    <xf numFmtId="0" fontId="13" fillId="0" borderId="0" xfId="7" applyFont="1" applyBorder="1" applyAlignment="1">
      <alignment horizontal="center"/>
    </xf>
    <xf numFmtId="0" fontId="14" fillId="0" borderId="0" xfId="7" applyFont="1" applyBorder="1"/>
    <xf numFmtId="0" fontId="20" fillId="0" borderId="0" xfId="7" applyBorder="1"/>
    <xf numFmtId="0" fontId="23" fillId="0" borderId="0" xfId="7" applyFont="1" applyBorder="1"/>
    <xf numFmtId="0" fontId="40" fillId="0" borderId="0" xfId="11" applyFont="1"/>
    <xf numFmtId="0" fontId="20" fillId="0" borderId="0" xfId="11" applyFont="1"/>
    <xf numFmtId="0" fontId="13" fillId="0" borderId="0" xfId="7" applyFont="1" applyFill="1" applyBorder="1" applyAlignment="1">
      <alignment horizontal="center"/>
    </xf>
    <xf numFmtId="0" fontId="20" fillId="0" borderId="0" xfId="7" applyBorder="1" applyAlignment="1">
      <alignment wrapText="1"/>
    </xf>
    <xf numFmtId="0" fontId="14" fillId="0" borderId="0" xfId="7" applyFont="1" applyFill="1" applyBorder="1"/>
    <xf numFmtId="0" fontId="23" fillId="0" borderId="0" xfId="7" applyFont="1" applyFill="1" applyBorder="1"/>
    <xf numFmtId="0" fontId="50" fillId="0" borderId="0" xfId="50"/>
    <xf numFmtId="0" fontId="42" fillId="0" borderId="0" xfId="50" applyFont="1"/>
    <xf numFmtId="2" fontId="42" fillId="0" borderId="0" xfId="50" applyNumberFormat="1" applyFont="1"/>
    <xf numFmtId="0" fontId="53" fillId="13" borderId="91" xfId="50" applyFont="1" applyFill="1" applyBorder="1" applyAlignment="1">
      <alignment horizontal="center"/>
    </xf>
    <xf numFmtId="0" fontId="52" fillId="13" borderId="91" xfId="50" applyFont="1" applyFill="1" applyBorder="1" applyAlignment="1">
      <alignment horizontal="center"/>
    </xf>
    <xf numFmtId="0" fontId="54" fillId="14" borderId="92" xfId="50" applyFont="1" applyFill="1" applyBorder="1" applyAlignment="1">
      <alignment horizontal="right" vertical="center" wrapText="1"/>
    </xf>
    <xf numFmtId="49" fontId="54" fillId="14" borderId="93" xfId="50" applyNumberFormat="1" applyFont="1" applyFill="1" applyBorder="1" applyAlignment="1">
      <alignment vertical="center" wrapText="1"/>
    </xf>
    <xf numFmtId="2" fontId="54" fillId="14" borderId="94" xfId="50" applyNumberFormat="1" applyFont="1" applyFill="1" applyBorder="1" applyAlignment="1">
      <alignment vertical="center" wrapText="1"/>
    </xf>
    <xf numFmtId="2" fontId="54" fillId="14" borderId="95" xfId="50" applyNumberFormat="1" applyFont="1" applyFill="1" applyBorder="1" applyAlignment="1">
      <alignment vertical="center" wrapText="1"/>
    </xf>
    <xf numFmtId="2" fontId="42" fillId="14" borderId="96" xfId="50" applyNumberFormat="1" applyFont="1" applyFill="1" applyBorder="1"/>
    <xf numFmtId="0" fontId="42" fillId="14" borderId="97" xfId="50" applyFont="1" applyFill="1" applyBorder="1"/>
    <xf numFmtId="2" fontId="42" fillId="14" borderId="98" xfId="50" applyNumberFormat="1" applyFont="1" applyFill="1" applyBorder="1"/>
    <xf numFmtId="2" fontId="42" fillId="14" borderId="99" xfId="50" applyNumberFormat="1" applyFont="1" applyFill="1" applyBorder="1"/>
    <xf numFmtId="49" fontId="42" fillId="15" borderId="100" xfId="50" applyNumberFormat="1" applyFont="1" applyFill="1" applyBorder="1" applyAlignment="1">
      <alignment horizontal="center" vertical="center"/>
    </xf>
    <xf numFmtId="0" fontId="42" fillId="15" borderId="57" xfId="50" applyFont="1" applyFill="1" applyBorder="1" applyAlignment="1">
      <alignment horizontal="left" vertical="center"/>
    </xf>
    <xf numFmtId="0" fontId="42" fillId="15" borderId="57" xfId="50" applyFont="1" applyFill="1" applyBorder="1" applyAlignment="1">
      <alignment horizontal="center" vertical="center" wrapText="1"/>
    </xf>
    <xf numFmtId="2" fontId="42" fillId="15" borderId="101" xfId="50" applyNumberFormat="1" applyFont="1" applyFill="1" applyBorder="1" applyAlignment="1">
      <alignment vertical="center"/>
    </xf>
    <xf numFmtId="2" fontId="42" fillId="15" borderId="57" xfId="50" applyNumberFormat="1" applyFont="1" applyFill="1" applyBorder="1"/>
    <xf numFmtId="0" fontId="42" fillId="15" borderId="101" xfId="50" applyFont="1" applyFill="1" applyBorder="1"/>
    <xf numFmtId="2" fontId="42" fillId="15" borderId="0" xfId="50" applyNumberFormat="1" applyFont="1" applyFill="1"/>
    <xf numFmtId="2" fontId="42" fillId="15" borderId="102" xfId="50" applyNumberFormat="1" applyFont="1" applyFill="1" applyBorder="1"/>
    <xf numFmtId="2" fontId="42" fillId="15" borderId="103" xfId="50" applyNumberFormat="1" applyFont="1" applyFill="1" applyBorder="1"/>
    <xf numFmtId="0" fontId="42" fillId="15" borderId="0" xfId="50" applyFont="1" applyFill="1"/>
    <xf numFmtId="49" fontId="42" fillId="0" borderId="100" xfId="50" applyNumberFormat="1" applyFont="1" applyBorder="1" applyAlignment="1">
      <alignment horizontal="center" vertical="center"/>
    </xf>
    <xf numFmtId="0" fontId="42" fillId="0" borderId="50" xfId="50" applyFont="1" applyBorder="1" applyAlignment="1">
      <alignment horizontal="left" vertical="center"/>
    </xf>
    <xf numFmtId="0" fontId="42" fillId="0" borderId="50" xfId="50" applyFont="1" applyBorder="1" applyAlignment="1">
      <alignment horizontal="center" vertical="center" wrapText="1"/>
    </xf>
    <xf numFmtId="2" fontId="42" fillId="0" borderId="103" xfId="50" applyNumberFormat="1" applyFont="1" applyBorder="1" applyAlignment="1">
      <alignment vertical="center"/>
    </xf>
    <xf numFmtId="2" fontId="42" fillId="0" borderId="50" xfId="50" applyNumberFormat="1" applyFont="1" applyBorder="1"/>
    <xf numFmtId="0" fontId="42" fillId="0" borderId="103" xfId="50" applyFont="1" applyBorder="1"/>
    <xf numFmtId="2" fontId="42" fillId="0" borderId="102" xfId="50" applyNumberFormat="1" applyFont="1" applyBorder="1"/>
    <xf numFmtId="2" fontId="42" fillId="0" borderId="103" xfId="50" applyNumberFormat="1" applyFont="1" applyBorder="1"/>
    <xf numFmtId="49" fontId="42" fillId="0" borderId="102" xfId="50" applyNumberFormat="1" applyFont="1" applyBorder="1" applyAlignment="1">
      <alignment horizontal="center" vertical="center"/>
    </xf>
    <xf numFmtId="0" fontId="42" fillId="0" borderId="50" xfId="50" applyFont="1" applyBorder="1" applyAlignment="1">
      <alignment horizontal="left" vertical="center" wrapText="1"/>
    </xf>
    <xf numFmtId="2" fontId="42" fillId="14" borderId="50" xfId="50" applyNumberFormat="1" applyFont="1" applyFill="1" applyBorder="1"/>
    <xf numFmtId="0" fontId="42" fillId="14" borderId="103" xfId="50" applyFont="1" applyFill="1" applyBorder="1"/>
    <xf numFmtId="2" fontId="42" fillId="14" borderId="102" xfId="50" applyNumberFormat="1" applyFont="1" applyFill="1" applyBorder="1"/>
    <xf numFmtId="2" fontId="42" fillId="14" borderId="103" xfId="50" applyNumberFormat="1" applyFont="1" applyFill="1" applyBorder="1"/>
    <xf numFmtId="49" fontId="42" fillId="0" borderId="98" xfId="50" applyNumberFormat="1" applyFont="1" applyBorder="1" applyAlignment="1">
      <alignment horizontal="center" vertical="center"/>
    </xf>
    <xf numFmtId="0" fontId="42" fillId="0" borderId="104" xfId="50" applyFont="1" applyBorder="1" applyAlignment="1">
      <alignment horizontal="left" vertical="center"/>
    </xf>
    <xf numFmtId="0" fontId="42" fillId="0" borderId="50" xfId="50" applyFont="1" applyBorder="1" applyAlignment="1">
      <alignment horizontal="center" vertical="center"/>
    </xf>
    <xf numFmtId="2" fontId="42" fillId="0" borderId="99" xfId="50" applyNumberFormat="1" applyFont="1" applyBorder="1" applyAlignment="1">
      <alignment vertical="center"/>
    </xf>
    <xf numFmtId="0" fontId="42" fillId="0" borderId="57" xfId="50" applyFont="1" applyBorder="1" applyAlignment="1">
      <alignment horizontal="right" vertical="center"/>
    </xf>
    <xf numFmtId="2" fontId="42" fillId="0" borderId="101" xfId="50" applyNumberFormat="1" applyFont="1" applyBorder="1" applyAlignment="1">
      <alignment vertical="center"/>
    </xf>
    <xf numFmtId="2" fontId="42" fillId="13" borderId="103" xfId="50" applyNumberFormat="1" applyFont="1" applyFill="1" applyBorder="1"/>
    <xf numFmtId="49" fontId="42" fillId="16" borderId="100" xfId="50" applyNumberFormat="1" applyFont="1" applyFill="1" applyBorder="1" applyAlignment="1">
      <alignment horizontal="center" vertical="center"/>
    </xf>
    <xf numFmtId="0" fontId="42" fillId="16" borderId="50" xfId="50" applyFont="1" applyFill="1" applyBorder="1" applyAlignment="1">
      <alignment horizontal="left" vertical="center"/>
    </xf>
    <xf numFmtId="0" fontId="42" fillId="16" borderId="50" xfId="50" applyFont="1" applyFill="1" applyBorder="1" applyAlignment="1">
      <alignment horizontal="center" vertical="center"/>
    </xf>
    <xf numFmtId="2" fontId="42" fillId="16" borderId="101" xfId="50" applyNumberFormat="1" applyFont="1" applyFill="1" applyBorder="1" applyAlignment="1">
      <alignment vertical="center"/>
    </xf>
    <xf numFmtId="2" fontId="42" fillId="16" borderId="50" xfId="50" applyNumberFormat="1" applyFont="1" applyFill="1" applyBorder="1"/>
    <xf numFmtId="0" fontId="42" fillId="16" borderId="103" xfId="50" applyFont="1" applyFill="1" applyBorder="1"/>
    <xf numFmtId="2" fontId="42" fillId="16" borderId="0" xfId="50" applyNumberFormat="1" applyFont="1" applyFill="1"/>
    <xf numFmtId="2" fontId="42" fillId="16" borderId="102" xfId="50" applyNumberFormat="1" applyFont="1" applyFill="1" applyBorder="1"/>
    <xf numFmtId="2" fontId="42" fillId="16" borderId="103" xfId="50" applyNumberFormat="1" applyFont="1" applyFill="1" applyBorder="1"/>
    <xf numFmtId="0" fontId="42" fillId="16" borderId="0" xfId="50" applyFont="1" applyFill="1"/>
    <xf numFmtId="2" fontId="42" fillId="0" borderId="58" xfId="50" applyNumberFormat="1" applyFont="1" applyBorder="1"/>
    <xf numFmtId="0" fontId="42" fillId="0" borderId="105" xfId="50" applyFont="1" applyBorder="1"/>
    <xf numFmtId="0" fontId="42" fillId="0" borderId="50" xfId="50" applyFont="1" applyBorder="1" applyAlignment="1">
      <alignment horizontal="right" vertical="center"/>
    </xf>
    <xf numFmtId="2" fontId="42" fillId="0" borderId="50" xfId="50" applyNumberFormat="1" applyFont="1" applyBorder="1" applyAlignment="1">
      <alignment vertical="center"/>
    </xf>
    <xf numFmtId="2" fontId="42" fillId="0" borderId="57" xfId="50" applyNumberFormat="1" applyFont="1" applyBorder="1"/>
    <xf numFmtId="0" fontId="42" fillId="0" borderId="101" xfId="50" applyFont="1" applyBorder="1"/>
    <xf numFmtId="2" fontId="42" fillId="0" borderId="106" xfId="50" applyNumberFormat="1" applyFont="1" applyBorder="1" applyAlignment="1">
      <alignment vertical="center"/>
    </xf>
    <xf numFmtId="0" fontId="42" fillId="0" borderId="50" xfId="50" applyFont="1" applyBorder="1"/>
    <xf numFmtId="2" fontId="42" fillId="14" borderId="94" xfId="50" applyNumberFormat="1" applyFont="1" applyFill="1" applyBorder="1" applyAlignment="1">
      <alignment vertical="center"/>
    </xf>
    <xf numFmtId="2" fontId="42" fillId="14" borderId="95" xfId="50" applyNumberFormat="1" applyFont="1" applyFill="1" applyBorder="1" applyAlignment="1">
      <alignment vertical="center"/>
    </xf>
    <xf numFmtId="2" fontId="42" fillId="14" borderId="92" xfId="50" applyNumberFormat="1" applyFont="1" applyFill="1" applyBorder="1"/>
    <xf numFmtId="0" fontId="42" fillId="14" borderId="94" xfId="50" applyFont="1" applyFill="1" applyBorder="1"/>
    <xf numFmtId="2" fontId="42" fillId="14" borderId="107" xfId="50" applyNumberFormat="1" applyFont="1" applyFill="1" applyBorder="1"/>
    <xf numFmtId="0" fontId="42" fillId="16" borderId="57" xfId="50" applyFont="1" applyFill="1" applyBorder="1" applyAlignment="1">
      <alignment horizontal="left" vertical="center" shrinkToFit="1"/>
    </xf>
    <xf numFmtId="0" fontId="42" fillId="16" borderId="57" xfId="50" applyFont="1" applyFill="1" applyBorder="1" applyAlignment="1">
      <alignment horizontal="center" vertical="center"/>
    </xf>
    <xf numFmtId="2" fontId="42" fillId="16" borderId="57" xfId="50" applyNumberFormat="1" applyFont="1" applyFill="1" applyBorder="1"/>
    <xf numFmtId="0" fontId="42" fillId="16" borderId="101" xfId="50" applyFont="1" applyFill="1" applyBorder="1"/>
    <xf numFmtId="2" fontId="42" fillId="16" borderId="100" xfId="50" applyNumberFormat="1" applyFont="1" applyFill="1" applyBorder="1"/>
    <xf numFmtId="2" fontId="42" fillId="16" borderId="101" xfId="50" applyNumberFormat="1" applyFont="1" applyFill="1" applyBorder="1"/>
    <xf numFmtId="0" fontId="42" fillId="0" borderId="50" xfId="50" applyFont="1" applyBorder="1" applyAlignment="1">
      <alignment horizontal="left" vertical="center" shrinkToFit="1"/>
    </xf>
    <xf numFmtId="0" fontId="42" fillId="0" borderId="57" xfId="50" applyFont="1" applyBorder="1" applyAlignment="1">
      <alignment horizontal="center" vertical="center"/>
    </xf>
    <xf numFmtId="49" fontId="42" fillId="0" borderId="108" xfId="50" applyNumberFormat="1" applyFont="1" applyBorder="1" applyAlignment="1">
      <alignment horizontal="center" vertical="center"/>
    </xf>
    <xf numFmtId="0" fontId="42" fillId="0" borderId="109" xfId="50" applyFont="1" applyBorder="1" applyAlignment="1">
      <alignment horizontal="right" vertical="center" shrinkToFit="1"/>
    </xf>
    <xf numFmtId="0" fontId="42" fillId="0" borderId="109" xfId="50" applyFont="1" applyBorder="1" applyAlignment="1">
      <alignment horizontal="center" vertical="center"/>
    </xf>
    <xf numFmtId="2" fontId="42" fillId="0" borderId="110" xfId="50" applyNumberFormat="1" applyFont="1" applyBorder="1" applyAlignment="1">
      <alignment vertical="center"/>
    </xf>
    <xf numFmtId="2" fontId="42" fillId="13" borderId="102" xfId="50" applyNumberFormat="1" applyFont="1" applyFill="1" applyBorder="1"/>
    <xf numFmtId="2" fontId="42" fillId="13" borderId="50" xfId="50" applyNumberFormat="1" applyFont="1" applyFill="1" applyBorder="1"/>
    <xf numFmtId="0" fontId="42" fillId="13" borderId="103" xfId="50" applyFont="1" applyFill="1" applyBorder="1"/>
    <xf numFmtId="0" fontId="42" fillId="0" borderId="57" xfId="50" applyFont="1" applyBorder="1" applyAlignment="1">
      <alignment horizontal="left" vertical="center"/>
    </xf>
    <xf numFmtId="49" fontId="42" fillId="0" borderId="50" xfId="50" applyNumberFormat="1" applyFont="1" applyBorder="1"/>
    <xf numFmtId="0" fontId="55" fillId="0" borderId="50" xfId="50" applyFont="1" applyBorder="1" applyAlignment="1">
      <alignment horizontal="right" wrapText="1"/>
    </xf>
    <xf numFmtId="0" fontId="55" fillId="0" borderId="50" xfId="50" applyFont="1" applyBorder="1" applyAlignment="1">
      <alignment horizontal="center" wrapText="1"/>
    </xf>
    <xf numFmtId="2" fontId="55" fillId="0" borderId="50" xfId="50" applyNumberFormat="1" applyFont="1" applyBorder="1" applyAlignment="1">
      <alignment horizontal="right" wrapText="1"/>
    </xf>
    <xf numFmtId="2" fontId="56" fillId="0" borderId="102" xfId="50" applyNumberFormat="1" applyFont="1" applyBorder="1" applyAlignment="1">
      <alignment horizontal="right"/>
    </xf>
    <xf numFmtId="49" fontId="42" fillId="16" borderId="102" xfId="50" applyNumberFormat="1" applyFont="1" applyFill="1" applyBorder="1" applyAlignment="1">
      <alignment horizontal="center" vertical="center"/>
    </xf>
    <xf numFmtId="49" fontId="42" fillId="0" borderId="50" xfId="50" applyNumberFormat="1" applyFont="1" applyBorder="1" applyAlignment="1">
      <alignment horizontal="center" vertical="center"/>
    </xf>
    <xf numFmtId="0" fontId="46" fillId="0" borderId="50" xfId="50" applyFont="1" applyBorder="1"/>
    <xf numFmtId="0" fontId="46" fillId="0" borderId="50" xfId="50" applyFont="1" applyBorder="1" applyAlignment="1">
      <alignment horizontal="right"/>
    </xf>
    <xf numFmtId="0" fontId="46" fillId="0" borderId="50" xfId="50" applyFont="1" applyBorder="1" applyAlignment="1">
      <alignment horizontal="center"/>
    </xf>
    <xf numFmtId="2" fontId="46" fillId="14" borderId="50" xfId="50" applyNumberFormat="1" applyFont="1" applyFill="1" applyBorder="1"/>
    <xf numFmtId="0" fontId="54" fillId="14" borderId="111" xfId="50" applyFont="1" applyFill="1" applyBorder="1" applyAlignment="1">
      <alignment horizontal="right" vertical="center" wrapText="1"/>
    </xf>
    <xf numFmtId="49" fontId="54" fillId="14" borderId="112" xfId="50" applyNumberFormat="1" applyFont="1" applyFill="1" applyBorder="1" applyAlignment="1">
      <alignment vertical="center" wrapText="1"/>
    </xf>
    <xf numFmtId="2" fontId="42" fillId="14" borderId="113" xfId="50" applyNumberFormat="1" applyFont="1" applyFill="1" applyBorder="1" applyAlignment="1">
      <alignment vertical="center"/>
    </xf>
    <xf numFmtId="0" fontId="42" fillId="16" borderId="50" xfId="50" applyFont="1" applyFill="1" applyBorder="1" applyAlignment="1">
      <alignment horizontal="center" vertical="center" wrapText="1"/>
    </xf>
    <xf numFmtId="2" fontId="42" fillId="16" borderId="103" xfId="50" applyNumberFormat="1" applyFont="1" applyFill="1" applyBorder="1" applyAlignment="1">
      <alignment vertical="center"/>
    </xf>
    <xf numFmtId="0" fontId="42" fillId="16" borderId="50" xfId="50" applyFont="1" applyFill="1" applyBorder="1" applyAlignment="1">
      <alignment horizontal="left" vertical="center" wrapText="1"/>
    </xf>
    <xf numFmtId="0" fontId="42" fillId="0" borderId="50" xfId="50" applyFont="1" applyBorder="1" applyAlignment="1">
      <alignment horizontal="right" vertical="center" wrapText="1"/>
    </xf>
    <xf numFmtId="49" fontId="42" fillId="0" borderId="114" xfId="50" applyNumberFormat="1" applyFont="1" applyBorder="1" applyAlignment="1">
      <alignment horizontal="center" vertical="center"/>
    </xf>
    <xf numFmtId="0" fontId="42" fillId="0" borderId="109" xfId="50" applyFont="1" applyBorder="1" applyAlignment="1">
      <alignment horizontal="center" vertical="center" wrapText="1"/>
    </xf>
    <xf numFmtId="2" fontId="42" fillId="0" borderId="115" xfId="50" applyNumberFormat="1" applyFont="1" applyBorder="1" applyAlignment="1">
      <alignment vertical="center"/>
    </xf>
    <xf numFmtId="0" fontId="42" fillId="0" borderId="56" xfId="50" applyFont="1" applyBorder="1"/>
    <xf numFmtId="49" fontId="42" fillId="0" borderId="116" xfId="50" applyNumberFormat="1" applyFont="1" applyBorder="1" applyAlignment="1">
      <alignment horizontal="center" vertical="center"/>
    </xf>
    <xf numFmtId="0" fontId="42" fillId="0" borderId="58" xfId="50" applyFont="1" applyBorder="1" applyAlignment="1">
      <alignment horizontal="center" vertical="center"/>
    </xf>
    <xf numFmtId="49" fontId="42" fillId="0" borderId="100" xfId="50" applyNumberFormat="1" applyFont="1" applyBorder="1"/>
    <xf numFmtId="0" fontId="42" fillId="0" borderId="57" xfId="50" applyFont="1" applyBorder="1" applyAlignment="1">
      <alignment horizontal="right"/>
    </xf>
    <xf numFmtId="0" fontId="42" fillId="0" borderId="57" xfId="50" applyFont="1" applyBorder="1" applyAlignment="1">
      <alignment horizontal="center"/>
    </xf>
    <xf numFmtId="2" fontId="42" fillId="0" borderId="101" xfId="50" applyNumberFormat="1" applyFont="1" applyBorder="1" applyAlignment="1">
      <alignment horizontal="right"/>
    </xf>
    <xf numFmtId="2" fontId="42" fillId="0" borderId="101" xfId="50" applyNumberFormat="1" applyFont="1" applyBorder="1"/>
    <xf numFmtId="2" fontId="42" fillId="0" borderId="50" xfId="50" applyNumberFormat="1" applyFont="1" applyBorder="1" applyAlignment="1">
      <alignment horizontal="right"/>
    </xf>
    <xf numFmtId="2" fontId="42" fillId="0" borderId="102" xfId="50" applyNumberFormat="1" applyFont="1" applyBorder="1" applyAlignment="1">
      <alignment horizontal="right"/>
    </xf>
    <xf numFmtId="0" fontId="42" fillId="0" borderId="117" xfId="50" applyFont="1" applyBorder="1" applyAlignment="1">
      <alignment horizontal="left" vertical="center"/>
    </xf>
    <xf numFmtId="0" fontId="52" fillId="0" borderId="50" xfId="50" applyFont="1" applyBorder="1" applyAlignment="1">
      <alignment horizontal="right" wrapText="1"/>
    </xf>
    <xf numFmtId="0" fontId="52" fillId="0" borderId="50" xfId="50" applyFont="1" applyBorder="1" applyAlignment="1">
      <alignment horizontal="center" wrapText="1"/>
    </xf>
    <xf numFmtId="2" fontId="52" fillId="0" borderId="50" xfId="50" applyNumberFormat="1" applyFont="1" applyBorder="1" applyAlignment="1">
      <alignment horizontal="right" wrapText="1"/>
    </xf>
    <xf numFmtId="2" fontId="42" fillId="0" borderId="103" xfId="50" applyNumberFormat="1" applyFont="1" applyBorder="1" applyAlignment="1">
      <alignment horizontal="right"/>
    </xf>
    <xf numFmtId="0" fontId="42" fillId="0" borderId="118" xfId="50" applyFont="1" applyBorder="1" applyAlignment="1">
      <alignment horizontal="left" vertical="center"/>
    </xf>
    <xf numFmtId="0" fontId="42" fillId="0" borderId="57" xfId="50" applyFont="1" applyBorder="1" applyAlignment="1">
      <alignment vertical="center" wrapText="1"/>
    </xf>
    <xf numFmtId="0" fontId="42" fillId="0" borderId="106" xfId="50" applyFont="1" applyBorder="1" applyAlignment="1">
      <alignment horizontal="center" vertical="center"/>
    </xf>
    <xf numFmtId="2" fontId="42" fillId="0" borderId="103" xfId="50" applyNumberFormat="1" applyFont="1" applyBorder="1" applyAlignment="1">
      <alignment horizontal="right" vertical="center"/>
    </xf>
    <xf numFmtId="0" fontId="42" fillId="0" borderId="56" xfId="50" applyFont="1" applyBorder="1" applyAlignment="1">
      <alignment horizontal="center" vertical="center"/>
    </xf>
    <xf numFmtId="0" fontId="42" fillId="0" borderId="56" xfId="50" applyFont="1" applyBorder="1" applyAlignment="1">
      <alignment horizontal="left" vertical="center"/>
    </xf>
    <xf numFmtId="0" fontId="57" fillId="0" borderId="50" xfId="50" applyFont="1" applyBorder="1" applyAlignment="1">
      <alignment horizontal="left" vertical="center"/>
    </xf>
    <xf numFmtId="0" fontId="42" fillId="0" borderId="109" xfId="50" applyFont="1" applyBorder="1" applyAlignment="1">
      <alignment horizontal="left" vertical="center" wrapText="1"/>
    </xf>
    <xf numFmtId="0" fontId="42" fillId="0" borderId="104" xfId="50" applyFont="1" applyBorder="1" applyAlignment="1">
      <alignment horizontal="center" vertical="center"/>
    </xf>
    <xf numFmtId="2" fontId="42" fillId="0" borderId="101" xfId="50" applyNumberFormat="1" applyFont="1" applyBorder="1" applyAlignment="1">
      <alignment horizontal="right" vertical="center"/>
    </xf>
    <xf numFmtId="0" fontId="42" fillId="0" borderId="109" xfId="50" applyFont="1" applyBorder="1" applyAlignment="1">
      <alignment vertical="center" wrapText="1"/>
    </xf>
    <xf numFmtId="0" fontId="42" fillId="0" borderId="115" xfId="50" applyFont="1" applyBorder="1" applyAlignment="1">
      <alignment horizontal="center" vertical="center"/>
    </xf>
    <xf numFmtId="2" fontId="42" fillId="0" borderId="110" xfId="50" applyNumberFormat="1" applyFont="1" applyBorder="1" applyAlignment="1">
      <alignment horizontal="right" vertical="center"/>
    </xf>
    <xf numFmtId="2" fontId="56" fillId="0" borderId="50" xfId="50" applyNumberFormat="1" applyFont="1" applyBorder="1"/>
    <xf numFmtId="0" fontId="42" fillId="0" borderId="119" xfId="50" applyFont="1" applyBorder="1" applyAlignment="1">
      <alignment horizontal="center" vertical="center"/>
    </xf>
    <xf numFmtId="0" fontId="58" fillId="0" borderId="50" xfId="50" applyFont="1" applyBorder="1" applyAlignment="1">
      <alignment horizontal="right" wrapText="1"/>
    </xf>
    <xf numFmtId="0" fontId="58" fillId="0" borderId="50" xfId="50" applyFont="1" applyBorder="1" applyAlignment="1">
      <alignment horizontal="center" wrapText="1"/>
    </xf>
    <xf numFmtId="2" fontId="58" fillId="0" borderId="50" xfId="50" applyNumberFormat="1" applyFont="1" applyBorder="1" applyAlignment="1">
      <alignment horizontal="right" wrapText="1"/>
    </xf>
    <xf numFmtId="2" fontId="59" fillId="0" borderId="50" xfId="50" applyNumberFormat="1" applyFont="1" applyBorder="1"/>
    <xf numFmtId="0" fontId="59" fillId="0" borderId="50" xfId="50" applyFont="1" applyBorder="1"/>
    <xf numFmtId="2" fontId="59" fillId="0" borderId="0" xfId="50" applyNumberFormat="1" applyFont="1"/>
    <xf numFmtId="2" fontId="59" fillId="0" borderId="102" xfId="50" applyNumberFormat="1" applyFont="1" applyBorder="1" applyAlignment="1">
      <alignment horizontal="right"/>
    </xf>
    <xf numFmtId="2" fontId="46" fillId="13" borderId="50" xfId="50" applyNumberFormat="1" applyFont="1" applyFill="1" applyBorder="1"/>
    <xf numFmtId="2" fontId="59" fillId="0" borderId="103" xfId="50" applyNumberFormat="1" applyFont="1" applyBorder="1"/>
    <xf numFmtId="2" fontId="42" fillId="13" borderId="103" xfId="50" applyNumberFormat="1" applyFont="1" applyFill="1" applyBorder="1" applyAlignment="1">
      <alignment horizontal="right" vertical="center"/>
    </xf>
    <xf numFmtId="0" fontId="42" fillId="0" borderId="57" xfId="50" applyFont="1" applyBorder="1" applyAlignment="1">
      <alignment horizontal="left" vertical="center" wrapText="1"/>
    </xf>
    <xf numFmtId="0" fontId="42" fillId="15" borderId="57" xfId="50" applyFont="1" applyFill="1" applyBorder="1" applyAlignment="1">
      <alignment horizontal="left" vertical="center" wrapText="1"/>
    </xf>
    <xf numFmtId="0" fontId="42" fillId="15" borderId="106" xfId="50" applyFont="1" applyFill="1" applyBorder="1" applyAlignment="1">
      <alignment horizontal="center" vertical="center"/>
    </xf>
    <xf numFmtId="2" fontId="55" fillId="15" borderId="106" xfId="50" applyNumberFormat="1" applyFont="1" applyFill="1" applyBorder="1" applyAlignment="1">
      <alignment horizontal="right" wrapText="1"/>
    </xf>
    <xf numFmtId="2" fontId="42" fillId="15" borderId="106" xfId="50" applyNumberFormat="1" applyFont="1" applyFill="1" applyBorder="1"/>
    <xf numFmtId="2" fontId="42" fillId="15" borderId="50" xfId="50" applyNumberFormat="1" applyFont="1" applyFill="1" applyBorder="1"/>
    <xf numFmtId="0" fontId="42" fillId="15" borderId="56" xfId="50" applyFont="1" applyFill="1" applyBorder="1"/>
    <xf numFmtId="2" fontId="56" fillId="15" borderId="120" xfId="50" applyNumberFormat="1" applyFont="1" applyFill="1" applyBorder="1" applyAlignment="1">
      <alignment horizontal="right"/>
    </xf>
    <xf numFmtId="49" fontId="42" fillId="0" borderId="121" xfId="50" applyNumberFormat="1" applyFont="1" applyBorder="1"/>
    <xf numFmtId="0" fontId="42" fillId="0" borderId="57" xfId="50" applyFont="1" applyBorder="1" applyAlignment="1">
      <alignment horizontal="right" vertical="center" wrapText="1"/>
    </xf>
    <xf numFmtId="2" fontId="52" fillId="0" borderId="106" xfId="50" applyNumberFormat="1" applyFont="1" applyBorder="1" applyAlignment="1">
      <alignment horizontal="right" wrapText="1"/>
    </xf>
    <xf numFmtId="2" fontId="42" fillId="0" borderId="106" xfId="50" applyNumberFormat="1" applyFont="1" applyBorder="1"/>
    <xf numFmtId="2" fontId="42" fillId="0" borderId="120" xfId="50" applyNumberFormat="1" applyFont="1" applyBorder="1" applyAlignment="1">
      <alignment horizontal="right"/>
    </xf>
    <xf numFmtId="2" fontId="42" fillId="0" borderId="56" xfId="50" applyNumberFormat="1" applyFont="1" applyBorder="1"/>
    <xf numFmtId="49" fontId="42" fillId="15" borderId="121" xfId="50" applyNumberFormat="1" applyFont="1" applyFill="1" applyBorder="1"/>
    <xf numFmtId="0" fontId="42" fillId="15" borderId="57" xfId="50" applyFont="1" applyFill="1" applyBorder="1" applyAlignment="1">
      <alignment horizontal="right" vertical="center" wrapText="1"/>
    </xf>
    <xf numFmtId="2" fontId="42" fillId="15" borderId="103" xfId="50" applyNumberFormat="1" applyFont="1" applyFill="1" applyBorder="1" applyAlignment="1">
      <alignment horizontal="right" vertical="center"/>
    </xf>
    <xf numFmtId="2" fontId="52" fillId="15" borderId="106" xfId="50" applyNumberFormat="1" applyFont="1" applyFill="1" applyBorder="1" applyAlignment="1">
      <alignment horizontal="right" wrapText="1"/>
    </xf>
    <xf numFmtId="2" fontId="42" fillId="15" borderId="120" xfId="50" applyNumberFormat="1" applyFont="1" applyFill="1" applyBorder="1" applyAlignment="1">
      <alignment horizontal="right"/>
    </xf>
    <xf numFmtId="2" fontId="42" fillId="15" borderId="56" xfId="50" applyNumberFormat="1" applyFont="1" applyFill="1" applyBorder="1"/>
    <xf numFmtId="2" fontId="58" fillId="0" borderId="106" xfId="50" applyNumberFormat="1" applyFont="1" applyBorder="1" applyAlignment="1">
      <alignment horizontal="right" wrapText="1"/>
    </xf>
    <xf numFmtId="2" fontId="42" fillId="15" borderId="110" xfId="50" applyNumberFormat="1" applyFont="1" applyFill="1" applyBorder="1" applyAlignment="1">
      <alignment vertical="center"/>
    </xf>
    <xf numFmtId="2" fontId="55" fillId="0" borderId="106" xfId="50" applyNumberFormat="1" applyFont="1" applyBorder="1" applyAlignment="1">
      <alignment horizontal="right" wrapText="1"/>
    </xf>
    <xf numFmtId="2" fontId="56" fillId="0" borderId="120" xfId="50" applyNumberFormat="1" applyFont="1" applyBorder="1" applyAlignment="1">
      <alignment horizontal="right"/>
    </xf>
    <xf numFmtId="0" fontId="55" fillId="0" borderId="106" xfId="50" applyFont="1" applyBorder="1" applyAlignment="1">
      <alignment horizontal="center" wrapText="1"/>
    </xf>
    <xf numFmtId="0" fontId="58" fillId="0" borderId="106" xfId="50" applyFont="1" applyBorder="1" applyAlignment="1">
      <alignment horizontal="center" wrapText="1"/>
    </xf>
    <xf numFmtId="0" fontId="47" fillId="0" borderId="50" xfId="50" applyFont="1" applyBorder="1"/>
    <xf numFmtId="0" fontId="54" fillId="13" borderId="111" xfId="50" applyFont="1" applyFill="1" applyBorder="1" applyAlignment="1">
      <alignment horizontal="right" vertical="center" wrapText="1"/>
    </xf>
    <xf numFmtId="49" fontId="54" fillId="13" borderId="112" xfId="50" applyNumberFormat="1" applyFont="1" applyFill="1" applyBorder="1" applyAlignment="1">
      <alignment vertical="center" wrapText="1"/>
    </xf>
    <xf numFmtId="2" fontId="42" fillId="13" borderId="113" xfId="50" applyNumberFormat="1" applyFont="1" applyFill="1" applyBorder="1" applyAlignment="1">
      <alignment vertical="center"/>
    </xf>
    <xf numFmtId="2" fontId="60" fillId="13" borderId="103" xfId="50" applyNumberFormat="1" applyFont="1" applyFill="1" applyBorder="1"/>
    <xf numFmtId="0" fontId="42" fillId="0" borderId="0" xfId="50" applyFont="1" applyAlignment="1">
      <alignment vertical="center"/>
    </xf>
    <xf numFmtId="2" fontId="42" fillId="0" borderId="105" xfId="50" applyNumberFormat="1" applyFont="1" applyBorder="1"/>
    <xf numFmtId="2" fontId="42" fillId="13" borderId="92" xfId="50" applyNumberFormat="1" applyFont="1" applyFill="1" applyBorder="1"/>
    <xf numFmtId="0" fontId="42" fillId="13" borderId="94" xfId="50" applyFont="1" applyFill="1" applyBorder="1"/>
    <xf numFmtId="2" fontId="42" fillId="13" borderId="94" xfId="50" applyNumberFormat="1" applyFont="1" applyFill="1" applyBorder="1"/>
    <xf numFmtId="0" fontId="42" fillId="7" borderId="50" xfId="50" applyFont="1" applyFill="1" applyBorder="1" applyAlignment="1">
      <alignment horizontal="left" vertical="center" shrinkToFit="1"/>
    </xf>
    <xf numFmtId="0" fontId="42" fillId="7" borderId="58" xfId="50" applyFont="1" applyFill="1" applyBorder="1" applyAlignment="1">
      <alignment horizontal="left" vertical="center" shrinkToFit="1"/>
    </xf>
    <xf numFmtId="0" fontId="42" fillId="0" borderId="122" xfId="50" applyFont="1" applyBorder="1" applyAlignment="1">
      <alignment horizontal="center" vertical="center"/>
    </xf>
    <xf numFmtId="2" fontId="42" fillId="0" borderId="105" xfId="50" applyNumberFormat="1" applyFont="1" applyBorder="1" applyAlignment="1">
      <alignment horizontal="right" vertical="center"/>
    </xf>
    <xf numFmtId="0" fontId="42" fillId="0" borderId="50" xfId="50" applyFont="1" applyBorder="1" applyAlignment="1">
      <alignment vertical="center"/>
    </xf>
    <xf numFmtId="0" fontId="42" fillId="0" borderId="57" xfId="50" applyFont="1" applyBorder="1" applyAlignment="1">
      <alignment horizontal="center" vertical="center" wrapText="1"/>
    </xf>
    <xf numFmtId="49" fontId="42" fillId="0" borderId="50" xfId="50" applyNumberFormat="1" applyFont="1" applyBorder="1" applyAlignment="1">
      <alignment vertical="center" wrapText="1"/>
    </xf>
    <xf numFmtId="49" fontId="42" fillId="0" borderId="106" xfId="50" applyNumberFormat="1" applyFont="1" applyBorder="1" applyAlignment="1">
      <alignment vertical="center" wrapText="1"/>
    </xf>
    <xf numFmtId="2" fontId="60" fillId="13" borderId="50" xfId="50" applyNumberFormat="1" applyFont="1" applyFill="1" applyBorder="1"/>
    <xf numFmtId="0" fontId="60" fillId="13" borderId="103" xfId="50" applyFont="1" applyFill="1" applyBorder="1"/>
    <xf numFmtId="0" fontId="42" fillId="0" borderId="0" xfId="50" applyFont="1" applyAlignment="1">
      <alignment vertical="center" wrapText="1"/>
    </xf>
    <xf numFmtId="49" fontId="42" fillId="0" borderId="123" xfId="50" applyNumberFormat="1" applyFont="1" applyBorder="1" applyAlignment="1">
      <alignment horizontal="center" vertical="center"/>
    </xf>
    <xf numFmtId="0" fontId="42" fillId="0" borderId="124" xfId="50" applyFont="1" applyBorder="1" applyAlignment="1">
      <alignment horizontal="left" vertical="center"/>
    </xf>
    <xf numFmtId="0" fontId="42" fillId="0" borderId="124" xfId="50" applyFont="1" applyBorder="1" applyAlignment="1">
      <alignment horizontal="center" vertical="center"/>
    </xf>
    <xf numFmtId="2" fontId="42" fillId="0" borderId="125" xfId="50" applyNumberFormat="1" applyFont="1" applyBorder="1" applyAlignment="1">
      <alignment vertical="center"/>
    </xf>
    <xf numFmtId="49" fontId="42" fillId="0" borderId="102" xfId="50" applyNumberFormat="1" applyFont="1" applyBorder="1"/>
    <xf numFmtId="0" fontId="42" fillId="0" borderId="50" xfId="50" applyFont="1" applyBorder="1" applyAlignment="1">
      <alignment horizontal="right"/>
    </xf>
    <xf numFmtId="0" fontId="42" fillId="0" borderId="50" xfId="50" applyFont="1" applyBorder="1" applyAlignment="1">
      <alignment horizontal="center"/>
    </xf>
    <xf numFmtId="0" fontId="2" fillId="4" borderId="0" xfId="51" applyFill="1"/>
    <xf numFmtId="0" fontId="61" fillId="17" borderId="39" xfId="51" applyFont="1" applyFill="1" applyBorder="1" applyAlignment="1">
      <alignment horizontal="center" vertical="center"/>
    </xf>
    <xf numFmtId="0" fontId="61" fillId="17" borderId="28" xfId="51" applyFont="1" applyFill="1" applyBorder="1" applyAlignment="1">
      <alignment horizontal="center" vertical="center"/>
    </xf>
    <xf numFmtId="0" fontId="61" fillId="17" borderId="28" xfId="51" applyFont="1" applyFill="1" applyBorder="1" applyAlignment="1">
      <alignment horizontal="center" vertical="center" wrapText="1"/>
    </xf>
    <xf numFmtId="0" fontId="61" fillId="17" borderId="29" xfId="51" applyFont="1" applyFill="1" applyBorder="1" applyAlignment="1">
      <alignment horizontal="center" vertical="center"/>
    </xf>
    <xf numFmtId="44" fontId="62" fillId="0" borderId="34" xfId="51" applyNumberFormat="1" applyFont="1" applyBorder="1" applyAlignment="1">
      <alignment horizontal="center" vertical="center"/>
    </xf>
    <xf numFmtId="0" fontId="2" fillId="0" borderId="11" xfId="51" applyBorder="1" applyAlignment="1">
      <alignment horizontal="center" vertical="center"/>
    </xf>
    <xf numFmtId="0" fontId="2" fillId="0" borderId="12" xfId="51" applyBorder="1" applyAlignment="1">
      <alignment horizontal="left" vertical="center" wrapText="1"/>
    </xf>
    <xf numFmtId="0" fontId="2" fillId="0" borderId="12" xfId="51" applyBorder="1" applyAlignment="1">
      <alignment horizontal="center" vertical="center"/>
    </xf>
    <xf numFmtId="44" fontId="0" fillId="0" borderId="12" xfId="52" applyFont="1" applyBorder="1" applyAlignment="1">
      <alignment horizontal="center" vertical="center"/>
    </xf>
    <xf numFmtId="44" fontId="0" fillId="0" borderId="13" xfId="52" applyFont="1" applyBorder="1" applyAlignment="1">
      <alignment horizontal="center" vertical="center"/>
    </xf>
    <xf numFmtId="0" fontId="2" fillId="0" borderId="14" xfId="51" applyBorder="1" applyAlignment="1">
      <alignment horizontal="center" vertical="center"/>
    </xf>
    <xf numFmtId="0" fontId="2" fillId="0" borderId="1" xfId="51" applyBorder="1" applyAlignment="1">
      <alignment horizontal="left" vertical="center" wrapText="1"/>
    </xf>
    <xf numFmtId="0" fontId="2" fillId="0" borderId="1" xfId="51" applyBorder="1" applyAlignment="1">
      <alignment horizontal="center" vertical="center"/>
    </xf>
    <xf numFmtId="44" fontId="0" fillId="0" borderId="1" xfId="52" applyFont="1" applyBorder="1" applyAlignment="1">
      <alignment horizontal="center" vertical="center"/>
    </xf>
    <xf numFmtId="44" fontId="0" fillId="0" borderId="15" xfId="52" applyFont="1" applyBorder="1" applyAlignment="1">
      <alignment horizontal="center" vertical="center"/>
    </xf>
    <xf numFmtId="0" fontId="2" fillId="0" borderId="16" xfId="51" applyBorder="1" applyAlignment="1">
      <alignment horizontal="center" vertical="center"/>
    </xf>
    <xf numFmtId="0" fontId="2" fillId="0" borderId="17" xfId="51" applyBorder="1" applyAlignment="1">
      <alignment horizontal="left" vertical="center"/>
    </xf>
    <xf numFmtId="0" fontId="2" fillId="0" borderId="17" xfId="51" applyBorder="1" applyAlignment="1">
      <alignment horizontal="center" vertical="center"/>
    </xf>
    <xf numFmtId="44" fontId="0" fillId="0" borderId="17" xfId="52" applyFont="1" applyBorder="1" applyAlignment="1">
      <alignment horizontal="center" vertical="center"/>
    </xf>
    <xf numFmtId="44" fontId="0" fillId="0" borderId="18" xfId="52" applyFont="1" applyBorder="1" applyAlignment="1">
      <alignment horizontal="center" vertical="center"/>
    </xf>
    <xf numFmtId="44" fontId="62" fillId="0" borderId="18" xfId="52" applyFont="1" applyBorder="1" applyAlignment="1">
      <alignment horizontal="center" vertical="center"/>
    </xf>
    <xf numFmtId="0" fontId="2" fillId="0" borderId="12" xfId="51" applyBorder="1" applyAlignment="1">
      <alignment horizontal="left" vertical="center"/>
    </xf>
    <xf numFmtId="0" fontId="2" fillId="0" borderId="1" xfId="51" applyBorder="1" applyAlignment="1">
      <alignment horizontal="left" vertical="center"/>
    </xf>
    <xf numFmtId="44" fontId="0" fillId="4" borderId="0" xfId="52" applyFont="1" applyFill="1"/>
    <xf numFmtId="0" fontId="2" fillId="0" borderId="25" xfId="51" applyBorder="1" applyAlignment="1">
      <alignment horizontal="center" vertical="center"/>
    </xf>
    <xf numFmtId="44" fontId="0" fillId="0" borderId="25" xfId="52" applyFont="1" applyBorder="1" applyAlignment="1">
      <alignment horizontal="center" vertical="center"/>
    </xf>
    <xf numFmtId="0" fontId="2" fillId="0" borderId="25" xfId="51" applyBorder="1" applyAlignment="1">
      <alignment horizontal="left" vertical="center"/>
    </xf>
    <xf numFmtId="44" fontId="0" fillId="0" borderId="55" xfId="52" applyFont="1" applyBorder="1" applyAlignment="1">
      <alignment horizontal="center" vertical="center"/>
    </xf>
    <xf numFmtId="0" fontId="2" fillId="0" borderId="24" xfId="51" applyBorder="1" applyAlignment="1">
      <alignment horizontal="center" vertical="center"/>
    </xf>
    <xf numFmtId="44" fontId="0" fillId="4" borderId="18" xfId="52" applyFont="1" applyFill="1" applyBorder="1" applyAlignment="1">
      <alignment vertical="center"/>
    </xf>
    <xf numFmtId="0" fontId="2" fillId="0" borderId="39" xfId="51" applyBorder="1" applyAlignment="1">
      <alignment horizontal="center" vertical="center"/>
    </xf>
    <xf numFmtId="0" fontId="2" fillId="0" borderId="28" xfId="51" applyBorder="1" applyAlignment="1">
      <alignment horizontal="left" vertical="center"/>
    </xf>
    <xf numFmtId="0" fontId="2" fillId="0" borderId="28" xfId="51" applyBorder="1" applyAlignment="1">
      <alignment horizontal="center" vertical="center"/>
    </xf>
    <xf numFmtId="44" fontId="0" fillId="0" borderId="28" xfId="52" applyFont="1" applyBorder="1" applyAlignment="1">
      <alignment horizontal="center" vertical="center"/>
    </xf>
    <xf numFmtId="44" fontId="0" fillId="0" borderId="29" xfId="52" applyFont="1" applyBorder="1" applyAlignment="1">
      <alignment horizontal="center" vertical="center"/>
    </xf>
    <xf numFmtId="0" fontId="2" fillId="4" borderId="126" xfId="51" applyFill="1" applyBorder="1"/>
    <xf numFmtId="44" fontId="2" fillId="0" borderId="0" xfId="51" applyNumberFormat="1"/>
    <xf numFmtId="44" fontId="61" fillId="2" borderId="30" xfId="51" applyNumberFormat="1" applyFont="1" applyFill="1" applyBorder="1"/>
    <xf numFmtId="0" fontId="2" fillId="0" borderId="0" xfId="51"/>
    <xf numFmtId="0" fontId="63" fillId="0" borderId="127" xfId="53" applyFont="1" applyBorder="1"/>
    <xf numFmtId="0" fontId="63" fillId="0" borderId="128" xfId="53" applyFont="1" applyBorder="1"/>
    <xf numFmtId="2" fontId="63" fillId="0" borderId="128" xfId="53" applyNumberFormat="1" applyFont="1" applyBorder="1"/>
    <xf numFmtId="2" fontId="63" fillId="0" borderId="129" xfId="53" applyNumberFormat="1" applyFont="1" applyBorder="1"/>
    <xf numFmtId="2" fontId="63" fillId="0" borderId="0" xfId="53" applyNumberFormat="1" applyFont="1"/>
    <xf numFmtId="0" fontId="63" fillId="0" borderId="0" xfId="53" applyFont="1"/>
    <xf numFmtId="0" fontId="1" fillId="0" borderId="0" xfId="53"/>
    <xf numFmtId="0" fontId="63" fillId="0" borderId="133" xfId="53" applyFont="1" applyBorder="1"/>
    <xf numFmtId="2" fontId="63" fillId="0" borderId="134" xfId="53" applyNumberFormat="1" applyFont="1" applyBorder="1"/>
    <xf numFmtId="0" fontId="64" fillId="0" borderId="132" xfId="53" applyFont="1" applyBorder="1" applyAlignment="1">
      <alignment horizontal="right"/>
    </xf>
    <xf numFmtId="49" fontId="64" fillId="0" borderId="129" xfId="53" applyNumberFormat="1" applyFont="1" applyBorder="1"/>
    <xf numFmtId="0" fontId="33" fillId="0" borderId="130" xfId="53" applyFont="1" applyBorder="1"/>
    <xf numFmtId="0" fontId="63" fillId="18" borderId="92" xfId="53" applyFont="1" applyFill="1" applyBorder="1"/>
    <xf numFmtId="2" fontId="65" fillId="18" borderId="93" xfId="53" applyNumberFormat="1" applyFont="1" applyFill="1" applyBorder="1" applyAlignment="1">
      <alignment horizontal="center"/>
    </xf>
    <xf numFmtId="2" fontId="65" fillId="18" borderId="94" xfId="53" applyNumberFormat="1" applyFont="1" applyFill="1" applyBorder="1" applyAlignment="1">
      <alignment horizontal="center"/>
    </xf>
    <xf numFmtId="2" fontId="65" fillId="18" borderId="107" xfId="53" applyNumberFormat="1" applyFont="1" applyFill="1" applyBorder="1" applyAlignment="1">
      <alignment horizontal="center"/>
    </xf>
    <xf numFmtId="0" fontId="54" fillId="0" borderId="107" xfId="53" applyFont="1" applyBorder="1" applyAlignment="1">
      <alignment horizontal="center"/>
    </xf>
    <xf numFmtId="171" fontId="66" fillId="0" borderId="107" xfId="53" applyNumberFormat="1" applyFont="1" applyBorder="1" applyAlignment="1">
      <alignment horizontal="center"/>
    </xf>
    <xf numFmtId="0" fontId="63" fillId="19" borderId="107" xfId="53" applyFont="1" applyFill="1" applyBorder="1"/>
    <xf numFmtId="0" fontId="54" fillId="19" borderId="107" xfId="53" applyFont="1" applyFill="1" applyBorder="1" applyAlignment="1">
      <alignment horizontal="center"/>
    </xf>
    <xf numFmtId="0" fontId="63" fillId="0" borderId="130" xfId="53" applyFont="1" applyBorder="1"/>
    <xf numFmtId="2" fontId="63" fillId="0" borderId="131" xfId="53" applyNumberFormat="1" applyFont="1" applyBorder="1"/>
    <xf numFmtId="2" fontId="63" fillId="0" borderId="107" xfId="53" applyNumberFormat="1" applyFont="1" applyBorder="1"/>
    <xf numFmtId="0" fontId="65" fillId="0" borderId="135" xfId="53" applyFont="1" applyBorder="1" applyAlignment="1">
      <alignment horizontal="center"/>
    </xf>
    <xf numFmtId="0" fontId="63" fillId="0" borderId="119" xfId="53" applyFont="1" applyBorder="1"/>
    <xf numFmtId="0" fontId="65" fillId="0" borderId="136" xfId="53" applyFont="1" applyBorder="1" applyAlignment="1">
      <alignment horizontal="center"/>
    </xf>
    <xf numFmtId="2" fontId="65" fillId="0" borderId="98" xfId="53" applyNumberFormat="1" applyFont="1" applyBorder="1" applyAlignment="1">
      <alignment horizontal="center"/>
    </xf>
    <xf numFmtId="3" fontId="65" fillId="0" borderId="104" xfId="53" applyNumberFormat="1" applyFont="1" applyBorder="1" applyAlignment="1">
      <alignment horizontal="center"/>
    </xf>
    <xf numFmtId="171" fontId="65" fillId="0" borderId="99" xfId="53" applyNumberFormat="1" applyFont="1" applyBorder="1" applyAlignment="1">
      <alignment horizontal="center"/>
    </xf>
    <xf numFmtId="0" fontId="65" fillId="0" borderId="137" xfId="53" applyFont="1" applyBorder="1" applyAlignment="1">
      <alignment horizontal="center"/>
    </xf>
    <xf numFmtId="0" fontId="63" fillId="0" borderId="56" xfId="53" applyFont="1" applyBorder="1"/>
    <xf numFmtId="0" fontId="65" fillId="0" borderId="138" xfId="53" applyFont="1" applyBorder="1" applyAlignment="1">
      <alignment horizontal="center"/>
    </xf>
    <xf numFmtId="2" fontId="65" fillId="0" borderId="102" xfId="53" applyNumberFormat="1" applyFont="1" applyBorder="1" applyAlignment="1">
      <alignment horizontal="center"/>
    </xf>
    <xf numFmtId="171" fontId="65" fillId="0" borderId="50" xfId="53" applyNumberFormat="1" applyFont="1" applyBorder="1" applyAlignment="1">
      <alignment horizontal="center"/>
    </xf>
    <xf numFmtId="171" fontId="65" fillId="0" borderId="103" xfId="53" applyNumberFormat="1" applyFont="1" applyBorder="1" applyAlignment="1">
      <alignment horizontal="center"/>
    </xf>
    <xf numFmtId="171" fontId="65" fillId="0" borderId="57" xfId="53" applyNumberFormat="1" applyFont="1" applyBorder="1" applyAlignment="1">
      <alignment horizontal="center"/>
    </xf>
    <xf numFmtId="171" fontId="67" fillId="20" borderId="0" xfId="53" applyNumberFormat="1" applyFont="1" applyFill="1" applyAlignment="1">
      <alignment horizontal="left"/>
    </xf>
    <xf numFmtId="0" fontId="65" fillId="0" borderId="139" xfId="53" applyFont="1" applyBorder="1" applyAlignment="1">
      <alignment horizontal="center"/>
    </xf>
    <xf numFmtId="0" fontId="63" fillId="0" borderId="122" xfId="53" applyFont="1" applyBorder="1"/>
    <xf numFmtId="2" fontId="65" fillId="0" borderId="116" xfId="53" applyNumberFormat="1" applyFont="1" applyBorder="1" applyAlignment="1">
      <alignment horizontal="center"/>
    </xf>
    <xf numFmtId="171" fontId="65" fillId="0" borderId="58" xfId="53" applyNumberFormat="1" applyFont="1" applyBorder="1" applyAlignment="1">
      <alignment horizontal="center"/>
    </xf>
    <xf numFmtId="0" fontId="65" fillId="0" borderId="102" xfId="53" applyFont="1" applyBorder="1" applyAlignment="1">
      <alignment horizontal="center"/>
    </xf>
    <xf numFmtId="0" fontId="65" fillId="0" borderId="116" xfId="53" applyFont="1" applyBorder="1" applyAlignment="1">
      <alignment horizontal="center"/>
    </xf>
    <xf numFmtId="0" fontId="65" fillId="0" borderId="140" xfId="53" applyFont="1" applyBorder="1" applyAlignment="1">
      <alignment horizontal="center"/>
    </xf>
    <xf numFmtId="0" fontId="63" fillId="0" borderId="107" xfId="53" applyFont="1" applyBorder="1"/>
    <xf numFmtId="0" fontId="66" fillId="0" borderId="107" xfId="53" applyFont="1" applyBorder="1" applyAlignment="1">
      <alignment horizontal="center"/>
    </xf>
    <xf numFmtId="0" fontId="65" fillId="0" borderId="107" xfId="53" applyFont="1" applyBorder="1" applyAlignment="1">
      <alignment horizontal="right"/>
    </xf>
    <xf numFmtId="2" fontId="63" fillId="0" borderId="130" xfId="53" applyNumberFormat="1" applyFont="1" applyBorder="1"/>
    <xf numFmtId="2" fontId="63" fillId="0" borderId="132" xfId="53" applyNumberFormat="1" applyFont="1" applyBorder="1"/>
    <xf numFmtId="0" fontId="61" fillId="0" borderId="0" xfId="53" applyFont="1"/>
    <xf numFmtId="0" fontId="61" fillId="0" borderId="1" xfId="53" applyFont="1" applyBorder="1"/>
    <xf numFmtId="171" fontId="61" fillId="0" borderId="1" xfId="53" applyNumberFormat="1" applyFont="1" applyBorder="1"/>
    <xf numFmtId="0" fontId="42" fillId="0" borderId="57" xfId="0" applyFont="1" applyBorder="1" applyAlignment="1">
      <alignment horizontal="right"/>
    </xf>
    <xf numFmtId="0" fontId="42" fillId="0" borderId="57" xfId="0" applyFont="1" applyBorder="1" applyAlignment="1">
      <alignment horizontal="center"/>
    </xf>
    <xf numFmtId="2" fontId="42" fillId="0" borderId="101" xfId="0" applyNumberFormat="1" applyFont="1" applyBorder="1" applyAlignment="1">
      <alignment horizontal="right"/>
    </xf>
    <xf numFmtId="2" fontId="42" fillId="0" borderId="101" xfId="0" applyNumberFormat="1" applyFont="1" applyBorder="1"/>
    <xf numFmtId="2" fontId="42" fillId="0" borderId="50" xfId="0" applyNumberFormat="1" applyFont="1" applyBorder="1" applyAlignment="1">
      <alignment horizontal="right"/>
    </xf>
    <xf numFmtId="0" fontId="42" fillId="0" borderId="103" xfId="0" applyFont="1" applyBorder="1"/>
    <xf numFmtId="2" fontId="42" fillId="0" borderId="0" xfId="0" applyNumberFormat="1" applyFont="1"/>
    <xf numFmtId="2" fontId="42" fillId="0" borderId="102" xfId="0" applyNumberFormat="1" applyFont="1" applyBorder="1" applyAlignment="1">
      <alignment horizontal="right"/>
    </xf>
    <xf numFmtId="0" fontId="55" fillId="0" borderId="50" xfId="0" applyFont="1" applyBorder="1" applyAlignment="1">
      <alignment horizontal="right" wrapText="1"/>
    </xf>
    <xf numFmtId="0" fontId="55" fillId="0" borderId="50" xfId="0" applyFont="1" applyBorder="1" applyAlignment="1">
      <alignment horizontal="center" wrapText="1"/>
    </xf>
    <xf numFmtId="2" fontId="55" fillId="0" borderId="50" xfId="0" applyNumberFormat="1" applyFont="1" applyBorder="1" applyAlignment="1">
      <alignment horizontal="right" wrapText="1"/>
    </xf>
    <xf numFmtId="2" fontId="42" fillId="0" borderId="50" xfId="0" applyNumberFormat="1" applyFont="1" applyBorder="1"/>
    <xf numFmtId="0" fontId="42" fillId="0" borderId="50" xfId="0" applyFont="1" applyBorder="1"/>
    <xf numFmtId="2" fontId="56" fillId="0" borderId="102" xfId="0" applyNumberFormat="1" applyFont="1" applyBorder="1" applyAlignment="1">
      <alignment horizontal="right"/>
    </xf>
    <xf numFmtId="0" fontId="42" fillId="0" borderId="50" xfId="0" applyFont="1" applyBorder="1" applyAlignment="1">
      <alignment horizontal="right" wrapText="1"/>
    </xf>
    <xf numFmtId="0" fontId="42" fillId="0" borderId="50" xfId="0" applyFont="1" applyBorder="1" applyAlignment="1">
      <alignment horizontal="center" wrapText="1"/>
    </xf>
    <xf numFmtId="0" fontId="42" fillId="0" borderId="109" xfId="0" applyFont="1" applyBorder="1" applyAlignment="1">
      <alignment horizontal="center" wrapText="1"/>
    </xf>
    <xf numFmtId="2" fontId="42" fillId="0" borderId="115" xfId="0" applyNumberFormat="1" applyFont="1" applyBorder="1" applyAlignment="1">
      <alignment horizontal="right"/>
    </xf>
    <xf numFmtId="0" fontId="42" fillId="0" borderId="56" xfId="0" applyFont="1" applyBorder="1"/>
    <xf numFmtId="0" fontId="42" fillId="0" borderId="109" xfId="0" applyFont="1" applyBorder="1" applyAlignment="1">
      <alignment horizontal="right" vertical="center" wrapText="1"/>
    </xf>
    <xf numFmtId="0" fontId="42" fillId="0" borderId="115" xfId="0" applyFont="1" applyBorder="1" applyAlignment="1">
      <alignment horizontal="center" vertical="center"/>
    </xf>
    <xf numFmtId="2" fontId="42" fillId="0" borderId="110" xfId="0" applyNumberFormat="1" applyFont="1" applyBorder="1" applyAlignment="1">
      <alignment horizontal="right" vertical="center"/>
    </xf>
    <xf numFmtId="2" fontId="42" fillId="0" borderId="103" xfId="0" applyNumberFormat="1" applyFont="1" applyBorder="1"/>
    <xf numFmtId="49" fontId="23" fillId="21" borderId="30" xfId="11" applyNumberFormat="1" applyFont="1" applyFill="1" applyBorder="1" applyAlignment="1">
      <alignment vertical="center"/>
    </xf>
    <xf numFmtId="0" fontId="14" fillId="6" borderId="0" xfId="0" applyFont="1" applyFill="1" applyAlignment="1">
      <alignment horizontal="center"/>
    </xf>
    <xf numFmtId="0" fontId="49" fillId="0" borderId="46" xfId="11" applyFont="1" applyBorder="1" applyAlignment="1">
      <alignment horizontal="center"/>
    </xf>
    <xf numFmtId="0" fontId="49" fillId="0" borderId="4" xfId="11" applyFont="1" applyBorder="1" applyAlignment="1">
      <alignment horizontal="center"/>
    </xf>
    <xf numFmtId="0" fontId="49" fillId="0" borderId="47" xfId="11" applyFont="1" applyBorder="1" applyAlignment="1">
      <alignment horizontal="center"/>
    </xf>
    <xf numFmtId="0" fontId="61" fillId="4" borderId="0" xfId="51" applyFont="1" applyFill="1" applyAlignment="1">
      <alignment horizontal="center" vertical="center"/>
    </xf>
    <xf numFmtId="0" fontId="61" fillId="4" borderId="22" xfId="51" applyFont="1" applyFill="1" applyBorder="1" applyAlignment="1">
      <alignment horizontal="center" vertical="center"/>
    </xf>
    <xf numFmtId="0" fontId="61" fillId="4" borderId="2" xfId="51" applyFont="1" applyFill="1" applyBorder="1" applyAlignment="1">
      <alignment horizontal="center" vertical="center" wrapText="1"/>
    </xf>
    <xf numFmtId="0" fontId="2" fillId="0" borderId="0" xfId="51" applyAlignment="1">
      <alignment horizontal="center" vertical="center" wrapText="1"/>
    </xf>
    <xf numFmtId="0" fontId="61" fillId="0" borderId="2" xfId="51" applyFont="1" applyBorder="1" applyAlignment="1">
      <alignment horizontal="center" vertical="center" wrapText="1"/>
    </xf>
    <xf numFmtId="0" fontId="2" fillId="0" borderId="0" xfId="51" applyAlignment="1">
      <alignment vertical="center" wrapText="1"/>
    </xf>
    <xf numFmtId="0" fontId="2" fillId="0" borderId="0" xfId="51" applyAlignment="1">
      <alignment horizontal="center" wrapText="1"/>
    </xf>
    <xf numFmtId="0" fontId="2" fillId="0" borderId="126" xfId="51" applyBorder="1" applyAlignment="1">
      <alignment horizontal="center" wrapText="1"/>
    </xf>
    <xf numFmtId="0" fontId="64" fillId="0" borderId="130" xfId="53" applyFont="1" applyBorder="1" applyAlignment="1">
      <alignment horizontal="center"/>
    </xf>
    <xf numFmtId="0" fontId="48" fillId="0" borderId="131" xfId="53" applyFont="1" applyBorder="1"/>
    <xf numFmtId="0" fontId="48" fillId="0" borderId="132" xfId="53" applyFont="1" applyBorder="1"/>
    <xf numFmtId="0" fontId="51" fillId="11" borderId="0" xfId="50" applyFont="1" applyFill="1" applyAlignment="1">
      <alignment horizontal="center"/>
    </xf>
    <xf numFmtId="0" fontId="50" fillId="0" borderId="0" xfId="50"/>
    <xf numFmtId="0" fontId="52" fillId="12" borderId="89" xfId="50" applyFont="1" applyFill="1" applyBorder="1" applyAlignment="1">
      <alignment horizontal="center"/>
    </xf>
    <xf numFmtId="0" fontId="13" fillId="0" borderId="91" xfId="50" applyFont="1" applyBorder="1"/>
    <xf numFmtId="0" fontId="52" fillId="13" borderId="89" xfId="50" applyFont="1" applyFill="1" applyBorder="1" applyAlignment="1">
      <alignment horizontal="center"/>
    </xf>
    <xf numFmtId="0" fontId="52" fillId="13" borderId="90" xfId="50" applyFont="1" applyFill="1" applyBorder="1" applyAlignment="1">
      <alignment horizontal="center"/>
    </xf>
    <xf numFmtId="0" fontId="13" fillId="0" borderId="90" xfId="50" applyFont="1" applyBorder="1"/>
    <xf numFmtId="0" fontId="52" fillId="13" borderId="0" xfId="50" applyFont="1" applyFill="1" applyAlignment="1">
      <alignment horizontal="center"/>
    </xf>
    <xf numFmtId="0" fontId="16" fillId="0" borderId="27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1" fontId="23" fillId="2" borderId="53" xfId="8" applyNumberFormat="1" applyFont="1" applyFill="1" applyBorder="1" applyAlignment="1">
      <alignment horizontal="right"/>
    </xf>
    <xf numFmtId="0" fontId="25" fillId="0" borderId="54" xfId="0" applyFont="1" applyBorder="1"/>
    <xf numFmtId="10" fontId="13" fillId="0" borderId="0" xfId="8" applyNumberFormat="1" applyAlignment="1">
      <alignment horizontal="center" vertical="center" wrapText="1"/>
    </xf>
    <xf numFmtId="0" fontId="26" fillId="0" borderId="6" xfId="8" applyFont="1" applyBorder="1" applyAlignment="1">
      <alignment horizontal="center" vertical="center" textRotation="180" wrapText="1"/>
    </xf>
    <xf numFmtId="0" fontId="26" fillId="0" borderId="21" xfId="8" applyFont="1" applyBorder="1" applyAlignment="1">
      <alignment horizontal="center" vertical="center" textRotation="180" wrapText="1"/>
    </xf>
    <xf numFmtId="0" fontId="22" fillId="0" borderId="5" xfId="8" applyFont="1" applyBorder="1" applyAlignment="1">
      <alignment horizontal="center" vertical="center"/>
    </xf>
    <xf numFmtId="0" fontId="22" fillId="0" borderId="22" xfId="8" applyFont="1" applyBorder="1" applyAlignment="1">
      <alignment horizontal="center" vertical="center"/>
    </xf>
    <xf numFmtId="0" fontId="16" fillId="0" borderId="5" xfId="8" applyFont="1" applyBorder="1" applyAlignment="1">
      <alignment horizontal="center" vertical="center"/>
    </xf>
    <xf numFmtId="0" fontId="16" fillId="0" borderId="22" xfId="8" applyFont="1" applyBorder="1" applyAlignment="1">
      <alignment horizontal="center" vertical="center"/>
    </xf>
    <xf numFmtId="0" fontId="21" fillId="0" borderId="45" xfId="8" applyFont="1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0" fillId="0" borderId="49" xfId="0" applyBorder="1" applyAlignment="1">
      <alignment horizontal="center"/>
    </xf>
    <xf numFmtId="0" fontId="14" fillId="6" borderId="0" xfId="0" applyFont="1" applyFill="1" applyAlignment="1">
      <alignment horizontal="center"/>
    </xf>
    <xf numFmtId="0" fontId="0" fillId="0" borderId="0" xfId="0"/>
    <xf numFmtId="0" fontId="0" fillId="0" borderId="0" xfId="0" applyAlignment="1"/>
  </cellXfs>
  <cellStyles count="54">
    <cellStyle name="Cabecera 1" xfId="12" xr:uid="{00000000-0005-0000-0000-000000000000}"/>
    <cellStyle name="Cabecera 2" xfId="13" xr:uid="{00000000-0005-0000-0000-000001000000}"/>
    <cellStyle name="Énfasis1 2" xfId="30" xr:uid="{00000000-0005-0000-0000-000002000000}"/>
    <cellStyle name="Euro" xfId="1" xr:uid="{00000000-0005-0000-0000-000003000000}"/>
    <cellStyle name="Fecha" xfId="14" xr:uid="{00000000-0005-0000-0000-000004000000}"/>
    <cellStyle name="Fijo" xfId="15" xr:uid="{00000000-0005-0000-0000-000005000000}"/>
    <cellStyle name="Millares 2" xfId="3" xr:uid="{00000000-0005-0000-0000-000007000000}"/>
    <cellStyle name="Millares 2 2" xfId="9" xr:uid="{00000000-0005-0000-0000-000008000000}"/>
    <cellStyle name="Moneda 2" xfId="10" xr:uid="{00000000-0005-0000-0000-00000B000000}"/>
    <cellStyle name="Moneda 20" xfId="23" xr:uid="{00000000-0005-0000-0000-00000C000000}"/>
    <cellStyle name="Moneda 20 2" xfId="38" xr:uid="{00000000-0005-0000-0000-00000D000000}"/>
    <cellStyle name="Moneda 3" xfId="24" xr:uid="{00000000-0005-0000-0000-00000E000000}"/>
    <cellStyle name="Moneda 3 2" xfId="39" xr:uid="{00000000-0005-0000-0000-00000F000000}"/>
    <cellStyle name="Moneda 4" xfId="32" xr:uid="{00000000-0005-0000-0000-000010000000}"/>
    <cellStyle name="Moneda 4 2" xfId="41" xr:uid="{00000000-0005-0000-0000-000011000000}"/>
    <cellStyle name="Moneda 5" xfId="33" xr:uid="{00000000-0005-0000-0000-000012000000}"/>
    <cellStyle name="Moneda 5 2" xfId="42" xr:uid="{00000000-0005-0000-0000-000013000000}"/>
    <cellStyle name="Moneda 6" xfId="52" xr:uid="{C9E2EB4C-E195-44D0-9D0E-47EA77C9114F}"/>
    <cellStyle name="Moneda0" xfId="6" xr:uid="{00000000-0005-0000-0000-000014000000}"/>
    <cellStyle name="Monetario0" xfId="16" xr:uid="{00000000-0005-0000-0000-000015000000}"/>
    <cellStyle name="Normal" xfId="0" builtinId="0"/>
    <cellStyle name="Normal 10" xfId="29" xr:uid="{00000000-0005-0000-0000-000017000000}"/>
    <cellStyle name="Normal 11" xfId="31" xr:uid="{00000000-0005-0000-0000-000018000000}"/>
    <cellStyle name="Normal 11 2" xfId="40" xr:uid="{00000000-0005-0000-0000-000019000000}"/>
    <cellStyle name="Normal 12" xfId="46" xr:uid="{336757A6-3D97-45E9-A03B-542A3EE310F1}"/>
    <cellStyle name="Normal 13" xfId="47" xr:uid="{5E0A7F49-3FB1-4E3C-8299-DD4E57D147C0}"/>
    <cellStyle name="Normal 14" xfId="45" xr:uid="{00000000-0005-0000-0000-00001A000000}"/>
    <cellStyle name="Normal 15" xfId="48" xr:uid="{1C327177-C127-48C0-92B4-2DED58A9D9B9}"/>
    <cellStyle name="Normal 16" xfId="49" xr:uid="{06912FCD-09E7-4031-B2A3-AB35577F03CE}"/>
    <cellStyle name="Normal 17" xfId="50" xr:uid="{3D149661-0AB6-4BD7-8628-0D8C7A9D19F3}"/>
    <cellStyle name="Normal 18" xfId="51" xr:uid="{ABA5AA09-A573-4F03-8380-076E281B4074}"/>
    <cellStyle name="Normal 19" xfId="53" xr:uid="{D6E3A89F-94B8-444C-919C-72B2042A7D7B}"/>
    <cellStyle name="normal 2" xfId="2" xr:uid="{00000000-0005-0000-0000-00001B000000}"/>
    <cellStyle name="normal 2 2" xfId="7" xr:uid="{00000000-0005-0000-0000-00001C000000}"/>
    <cellStyle name="Normal 2 3" xfId="11" xr:uid="{00000000-0005-0000-0000-00001D000000}"/>
    <cellStyle name="Normal 3" xfId="4" xr:uid="{00000000-0005-0000-0000-00001E000000}"/>
    <cellStyle name="Normal 3 2" xfId="8" xr:uid="{00000000-0005-0000-0000-00001F000000}"/>
    <cellStyle name="Normal 4" xfId="21" xr:uid="{00000000-0005-0000-0000-000020000000}"/>
    <cellStyle name="Normal 5" xfId="22" xr:uid="{00000000-0005-0000-0000-000021000000}"/>
    <cellStyle name="Normal 5 2" xfId="37" xr:uid="{00000000-0005-0000-0000-000022000000}"/>
    <cellStyle name="Normal 6" xfId="25" xr:uid="{00000000-0005-0000-0000-000023000000}"/>
    <cellStyle name="Normal 7" xfId="27" xr:uid="{00000000-0005-0000-0000-000024000000}"/>
    <cellStyle name="Normal 8" xfId="26" xr:uid="{00000000-0005-0000-0000-000025000000}"/>
    <cellStyle name="Normal 9" xfId="28" xr:uid="{00000000-0005-0000-0000-000026000000}"/>
    <cellStyle name="Normal_Hoja1" xfId="19" xr:uid="{00000000-0005-0000-0000-000027000000}"/>
    <cellStyle name="Porcentaje" xfId="18" builtinId="5"/>
    <cellStyle name="Porcentaje 2" xfId="34" xr:uid="{00000000-0005-0000-0000-000029000000}"/>
    <cellStyle name="Porcentaje 2 2" xfId="43" xr:uid="{00000000-0005-0000-0000-00002A000000}"/>
    <cellStyle name="Porcentaje 3" xfId="36" xr:uid="{00000000-0005-0000-0000-00002B000000}"/>
    <cellStyle name="Porcentaje 4" xfId="44" xr:uid="{00000000-0005-0000-0000-00002C000000}"/>
    <cellStyle name="Porcentual 2" xfId="5" xr:uid="{00000000-0005-0000-0000-00002D000000}"/>
    <cellStyle name="Porcentual 2 2" xfId="35" xr:uid="{00000000-0005-0000-0000-00002E000000}"/>
    <cellStyle name="Porcentual 3" xfId="20" xr:uid="{00000000-0005-0000-0000-00002F000000}"/>
    <cellStyle name="Punto0" xfId="17" xr:uid="{00000000-0005-0000-0000-00003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21237942721747"/>
          <c:y val="7.4548702245552642E-2"/>
          <c:w val="0.66499478029503656"/>
          <c:h val="0.71801144648585613"/>
        </c:manualLayout>
      </c:layout>
      <c:lineChart>
        <c:grouping val="standard"/>
        <c:varyColors val="0"/>
        <c:ser>
          <c:idx val="0"/>
          <c:order val="0"/>
          <c:cat>
            <c:numRef>
              <c:f>'PLAN DE TRABAJO'!$F$41:$H$41</c:f>
              <c:numCache>
                <c:formatCode>0.00%</c:formatCode>
                <c:ptCount val="3"/>
              </c:numCache>
            </c:numRef>
          </c:cat>
          <c:val>
            <c:numRef>
              <c:f>'PLAN DE TRABAJO'!$F$41:$H$41</c:f>
              <c:numCache>
                <c:formatCode>0.00%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02-4546-A159-B040CF800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473920"/>
        <c:axId val="361475456"/>
      </c:lineChart>
      <c:catAx>
        <c:axId val="361473920"/>
        <c:scaling>
          <c:orientation val="minMax"/>
        </c:scaling>
        <c:delete val="0"/>
        <c:axPos val="b"/>
        <c:numFmt formatCode="0.00%" sourceLinked="1"/>
        <c:majorTickMark val="out"/>
        <c:minorTickMark val="none"/>
        <c:tickLblPos val="nextTo"/>
        <c:crossAx val="361475456"/>
        <c:crosses val="autoZero"/>
        <c:auto val="1"/>
        <c:lblAlgn val="ctr"/>
        <c:lblOffset val="100"/>
        <c:noMultiLvlLbl val="0"/>
      </c:catAx>
      <c:valAx>
        <c:axId val="361475456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3614739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466724</xdr:colOff>
      <xdr:row>0</xdr:row>
      <xdr:rowOff>26974</xdr:rowOff>
    </xdr:from>
    <xdr:to>
      <xdr:col>4</xdr:col>
      <xdr:colOff>276224</xdr:colOff>
      <xdr:row>5</xdr:row>
      <xdr:rowOff>188749</xdr:rowOff>
    </xdr:to>
    <xdr:pic>
      <xdr:nvPicPr>
        <xdr:cNvPr id="2" name="Picture 57" descr="LOGO CONST">
          <a:extLst>
            <a:ext uri="{FF2B5EF4-FFF2-40B4-BE49-F238E27FC236}">
              <a16:creationId xmlns:a16="http://schemas.microsoft.com/office/drawing/2014/main" id="{1279D863-8EC9-4643-82E6-C5B9917976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4" y="26974"/>
          <a:ext cx="5114925" cy="1114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228598</xdr:colOff>
      <xdr:row>12</xdr:row>
      <xdr:rowOff>28575</xdr:rowOff>
    </xdr:from>
    <xdr:to>
      <xdr:col>16</xdr:col>
      <xdr:colOff>333375</xdr:colOff>
      <xdr:row>36</xdr:row>
      <xdr:rowOff>19050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B10"/>
  <sheetViews>
    <sheetView workbookViewId="0">
      <selection activeCell="C15" sqref="C15"/>
    </sheetView>
  </sheetViews>
  <sheetFormatPr baseColWidth="10" defaultColWidth="11.44140625" defaultRowHeight="13.2" x14ac:dyDescent="0.25"/>
  <sheetData>
    <row r="4" spans="1:2" x14ac:dyDescent="0.25">
      <c r="A4" s="2" t="s">
        <v>8</v>
      </c>
      <c r="B4" s="152">
        <v>45876</v>
      </c>
    </row>
    <row r="5" spans="1:2" x14ac:dyDescent="0.25">
      <c r="A5" s="2"/>
      <c r="B5" s="2"/>
    </row>
    <row r="6" spans="1:2" x14ac:dyDescent="0.25">
      <c r="A6" s="2" t="s">
        <v>6</v>
      </c>
      <c r="B6" s="2" t="s">
        <v>234</v>
      </c>
    </row>
    <row r="7" spans="1:2" x14ac:dyDescent="0.25">
      <c r="A7" s="2"/>
      <c r="B7" s="2"/>
    </row>
    <row r="8" spans="1:2" x14ac:dyDescent="0.25">
      <c r="A8" s="2" t="s">
        <v>7</v>
      </c>
      <c r="B8" s="2" t="s">
        <v>235</v>
      </c>
    </row>
    <row r="9" spans="1:2" x14ac:dyDescent="0.25">
      <c r="A9" s="2"/>
      <c r="B9" s="2"/>
    </row>
    <row r="10" spans="1:2" x14ac:dyDescent="0.25">
      <c r="A10" s="2" t="s">
        <v>9</v>
      </c>
      <c r="B10" s="18" t="s">
        <v>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586EE-C2AB-43D7-B0CA-1AD2BC615B0B}">
  <sheetPr>
    <outlinePr summaryBelow="0" summaryRight="0"/>
    <pageSetUpPr autoPageBreaks="0"/>
  </sheetPr>
  <dimension ref="A1:W833"/>
  <sheetViews>
    <sheetView showZeros="0" showOutlineSymbols="0" view="pageBreakPreview" zoomScale="80" zoomScaleNormal="80" zoomScaleSheetLayoutView="80" zoomScalePageLayoutView="50" workbookViewId="0">
      <selection activeCell="D14" sqref="D14"/>
    </sheetView>
  </sheetViews>
  <sheetFormatPr baseColWidth="10" defaultRowHeight="15" x14ac:dyDescent="0.25"/>
  <cols>
    <col min="1" max="1" width="5.6640625" style="80" customWidth="1"/>
    <col min="2" max="2" width="143.33203125" style="80" customWidth="1"/>
    <col min="3" max="3" width="5.6640625" style="80" customWidth="1"/>
    <col min="4" max="4" width="10.44140625" style="252" bestFit="1" customWidth="1"/>
    <col min="5" max="5" width="17.88671875" style="252" bestFit="1" customWidth="1"/>
    <col min="6" max="6" width="17.44140625" style="252" bestFit="1" customWidth="1"/>
    <col min="7" max="7" width="20.33203125" style="252" bestFit="1" customWidth="1"/>
    <col min="8" max="8" width="23.88671875" style="252" customWidth="1"/>
    <col min="9" max="12" width="11.44140625" style="252"/>
    <col min="13" max="21" width="11.44140625" style="253"/>
    <col min="22" max="23" width="11.44140625" style="254"/>
    <col min="24" max="237" width="11.44140625" style="80"/>
    <col min="238" max="238" width="5.6640625" style="80" customWidth="1"/>
    <col min="239" max="239" width="68.88671875" style="80" customWidth="1"/>
    <col min="240" max="240" width="5.6640625" style="80" customWidth="1"/>
    <col min="241" max="241" width="11" style="80" bestFit="1" customWidth="1"/>
    <col min="242" max="243" width="16.6640625" style="80" bestFit="1" customWidth="1"/>
    <col min="244" max="244" width="18.44140625" style="80" customWidth="1"/>
    <col min="245" max="245" width="16.6640625" style="80" bestFit="1" customWidth="1"/>
    <col min="246" max="246" width="19.109375" style="80" customWidth="1"/>
    <col min="247" max="247" width="15.6640625" style="80" customWidth="1"/>
    <col min="248" max="248" width="9" style="80" customWidth="1"/>
    <col min="249" max="249" width="12.33203125" style="80" customWidth="1"/>
    <col min="250" max="250" width="11.88671875" style="80" customWidth="1"/>
    <col min="251" max="251" width="11.109375" style="80" customWidth="1"/>
    <col min="252" max="252" width="7.88671875" style="80" customWidth="1"/>
    <col min="253" max="253" width="15" style="80" customWidth="1"/>
    <col min="254" max="254" width="15.44140625" style="80" customWidth="1"/>
    <col min="255" max="255" width="11.6640625" style="80" customWidth="1"/>
    <col min="256" max="256" width="6.44140625" style="80" customWidth="1"/>
    <col min="257" max="257" width="4.109375" style="80" customWidth="1"/>
    <col min="258" max="258" width="66.44140625" style="80" customWidth="1"/>
    <col min="259" max="259" width="6.44140625" style="80" customWidth="1"/>
    <col min="260" max="260" width="10.44140625" style="80" customWidth="1"/>
    <col min="261" max="261" width="11.6640625" style="80" customWidth="1"/>
    <col min="262" max="262" width="15.6640625" style="80" customWidth="1"/>
    <col min="263" max="263" width="16.6640625" style="80" customWidth="1"/>
    <col min="264" max="493" width="11.44140625" style="80"/>
    <col min="494" max="494" width="5.6640625" style="80" customWidth="1"/>
    <col min="495" max="495" width="68.88671875" style="80" customWidth="1"/>
    <col min="496" max="496" width="5.6640625" style="80" customWidth="1"/>
    <col min="497" max="497" width="11" style="80" bestFit="1" customWidth="1"/>
    <col min="498" max="499" width="16.6640625" style="80" bestFit="1" customWidth="1"/>
    <col min="500" max="500" width="18.44140625" style="80" customWidth="1"/>
    <col min="501" max="501" width="16.6640625" style="80" bestFit="1" customWidth="1"/>
    <col min="502" max="502" width="19.109375" style="80" customWidth="1"/>
    <col min="503" max="503" width="15.6640625" style="80" customWidth="1"/>
    <col min="504" max="504" width="9" style="80" customWidth="1"/>
    <col min="505" max="505" width="12.33203125" style="80" customWidth="1"/>
    <col min="506" max="506" width="11.88671875" style="80" customWidth="1"/>
    <col min="507" max="507" width="11.109375" style="80" customWidth="1"/>
    <col min="508" max="508" width="7.88671875" style="80" customWidth="1"/>
    <col min="509" max="509" width="15" style="80" customWidth="1"/>
    <col min="510" max="510" width="15.44140625" style="80" customWidth="1"/>
    <col min="511" max="511" width="11.6640625" style="80" customWidth="1"/>
    <col min="512" max="512" width="6.44140625" style="80" customWidth="1"/>
    <col min="513" max="513" width="4.109375" style="80" customWidth="1"/>
    <col min="514" max="514" width="66.44140625" style="80" customWidth="1"/>
    <col min="515" max="515" width="6.44140625" style="80" customWidth="1"/>
    <col min="516" max="516" width="10.44140625" style="80" customWidth="1"/>
    <col min="517" max="517" width="11.6640625" style="80" customWidth="1"/>
    <col min="518" max="518" width="15.6640625" style="80" customWidth="1"/>
    <col min="519" max="519" width="16.6640625" style="80" customWidth="1"/>
    <col min="520" max="749" width="11.44140625" style="80"/>
    <col min="750" max="750" width="5.6640625" style="80" customWidth="1"/>
    <col min="751" max="751" width="68.88671875" style="80" customWidth="1"/>
    <col min="752" max="752" width="5.6640625" style="80" customWidth="1"/>
    <col min="753" max="753" width="11" style="80" bestFit="1" customWidth="1"/>
    <col min="754" max="755" width="16.6640625" style="80" bestFit="1" customWidth="1"/>
    <col min="756" max="756" width="18.44140625" style="80" customWidth="1"/>
    <col min="757" max="757" width="16.6640625" style="80" bestFit="1" customWidth="1"/>
    <col min="758" max="758" width="19.109375" style="80" customWidth="1"/>
    <col min="759" max="759" width="15.6640625" style="80" customWidth="1"/>
    <col min="760" max="760" width="9" style="80" customWidth="1"/>
    <col min="761" max="761" width="12.33203125" style="80" customWidth="1"/>
    <col min="762" max="762" width="11.88671875" style="80" customWidth="1"/>
    <col min="763" max="763" width="11.109375" style="80" customWidth="1"/>
    <col min="764" max="764" width="7.88671875" style="80" customWidth="1"/>
    <col min="765" max="765" width="15" style="80" customWidth="1"/>
    <col min="766" max="766" width="15.44140625" style="80" customWidth="1"/>
    <col min="767" max="767" width="11.6640625" style="80" customWidth="1"/>
    <col min="768" max="768" width="6.44140625" style="80" customWidth="1"/>
    <col min="769" max="769" width="4.109375" style="80" customWidth="1"/>
    <col min="770" max="770" width="66.44140625" style="80" customWidth="1"/>
    <col min="771" max="771" width="6.44140625" style="80" customWidth="1"/>
    <col min="772" max="772" width="10.44140625" style="80" customWidth="1"/>
    <col min="773" max="773" width="11.6640625" style="80" customWidth="1"/>
    <col min="774" max="774" width="15.6640625" style="80" customWidth="1"/>
    <col min="775" max="775" width="16.6640625" style="80" customWidth="1"/>
    <col min="776" max="1005" width="11.44140625" style="80"/>
    <col min="1006" max="1006" width="5.6640625" style="80" customWidth="1"/>
    <col min="1007" max="1007" width="68.88671875" style="80" customWidth="1"/>
    <col min="1008" max="1008" width="5.6640625" style="80" customWidth="1"/>
    <col min="1009" max="1009" width="11" style="80" bestFit="1" customWidth="1"/>
    <col min="1010" max="1011" width="16.6640625" style="80" bestFit="1" customWidth="1"/>
    <col min="1012" max="1012" width="18.44140625" style="80" customWidth="1"/>
    <col min="1013" max="1013" width="16.6640625" style="80" bestFit="1" customWidth="1"/>
    <col min="1014" max="1014" width="19.109375" style="80" customWidth="1"/>
    <col min="1015" max="1015" width="15.6640625" style="80" customWidth="1"/>
    <col min="1016" max="1016" width="9" style="80" customWidth="1"/>
    <col min="1017" max="1017" width="12.33203125" style="80" customWidth="1"/>
    <col min="1018" max="1018" width="11.88671875" style="80" customWidth="1"/>
    <col min="1019" max="1019" width="11.109375" style="80" customWidth="1"/>
    <col min="1020" max="1020" width="7.88671875" style="80" customWidth="1"/>
    <col min="1021" max="1021" width="15" style="80" customWidth="1"/>
    <col min="1022" max="1022" width="15.44140625" style="80" customWidth="1"/>
    <col min="1023" max="1023" width="11.6640625" style="80" customWidth="1"/>
    <col min="1024" max="1024" width="6.44140625" style="80" customWidth="1"/>
    <col min="1025" max="1025" width="4.109375" style="80" customWidth="1"/>
    <col min="1026" max="1026" width="66.44140625" style="80" customWidth="1"/>
    <col min="1027" max="1027" width="6.44140625" style="80" customWidth="1"/>
    <col min="1028" max="1028" width="10.44140625" style="80" customWidth="1"/>
    <col min="1029" max="1029" width="11.6640625" style="80" customWidth="1"/>
    <col min="1030" max="1030" width="15.6640625" style="80" customWidth="1"/>
    <col min="1031" max="1031" width="16.6640625" style="80" customWidth="1"/>
    <col min="1032" max="1261" width="11.44140625" style="80"/>
    <col min="1262" max="1262" width="5.6640625" style="80" customWidth="1"/>
    <col min="1263" max="1263" width="68.88671875" style="80" customWidth="1"/>
    <col min="1264" max="1264" width="5.6640625" style="80" customWidth="1"/>
    <col min="1265" max="1265" width="11" style="80" bestFit="1" customWidth="1"/>
    <col min="1266" max="1267" width="16.6640625" style="80" bestFit="1" customWidth="1"/>
    <col min="1268" max="1268" width="18.44140625" style="80" customWidth="1"/>
    <col min="1269" max="1269" width="16.6640625" style="80" bestFit="1" customWidth="1"/>
    <col min="1270" max="1270" width="19.109375" style="80" customWidth="1"/>
    <col min="1271" max="1271" width="15.6640625" style="80" customWidth="1"/>
    <col min="1272" max="1272" width="9" style="80" customWidth="1"/>
    <col min="1273" max="1273" width="12.33203125" style="80" customWidth="1"/>
    <col min="1274" max="1274" width="11.88671875" style="80" customWidth="1"/>
    <col min="1275" max="1275" width="11.109375" style="80" customWidth="1"/>
    <col min="1276" max="1276" width="7.88671875" style="80" customWidth="1"/>
    <col min="1277" max="1277" width="15" style="80" customWidth="1"/>
    <col min="1278" max="1278" width="15.44140625" style="80" customWidth="1"/>
    <col min="1279" max="1279" width="11.6640625" style="80" customWidth="1"/>
    <col min="1280" max="1280" width="6.44140625" style="80" customWidth="1"/>
    <col min="1281" max="1281" width="4.109375" style="80" customWidth="1"/>
    <col min="1282" max="1282" width="66.44140625" style="80" customWidth="1"/>
    <col min="1283" max="1283" width="6.44140625" style="80" customWidth="1"/>
    <col min="1284" max="1284" width="10.44140625" style="80" customWidth="1"/>
    <col min="1285" max="1285" width="11.6640625" style="80" customWidth="1"/>
    <col min="1286" max="1286" width="15.6640625" style="80" customWidth="1"/>
    <col min="1287" max="1287" width="16.6640625" style="80" customWidth="1"/>
    <col min="1288" max="1517" width="11.44140625" style="80"/>
    <col min="1518" max="1518" width="5.6640625" style="80" customWidth="1"/>
    <col min="1519" max="1519" width="68.88671875" style="80" customWidth="1"/>
    <col min="1520" max="1520" width="5.6640625" style="80" customWidth="1"/>
    <col min="1521" max="1521" width="11" style="80" bestFit="1" customWidth="1"/>
    <col min="1522" max="1523" width="16.6640625" style="80" bestFit="1" customWidth="1"/>
    <col min="1524" max="1524" width="18.44140625" style="80" customWidth="1"/>
    <col min="1525" max="1525" width="16.6640625" style="80" bestFit="1" customWidth="1"/>
    <col min="1526" max="1526" width="19.109375" style="80" customWidth="1"/>
    <col min="1527" max="1527" width="15.6640625" style="80" customWidth="1"/>
    <col min="1528" max="1528" width="9" style="80" customWidth="1"/>
    <col min="1529" max="1529" width="12.33203125" style="80" customWidth="1"/>
    <col min="1530" max="1530" width="11.88671875" style="80" customWidth="1"/>
    <col min="1531" max="1531" width="11.109375" style="80" customWidth="1"/>
    <col min="1532" max="1532" width="7.88671875" style="80" customWidth="1"/>
    <col min="1533" max="1533" width="15" style="80" customWidth="1"/>
    <col min="1534" max="1534" width="15.44140625" style="80" customWidth="1"/>
    <col min="1535" max="1535" width="11.6640625" style="80" customWidth="1"/>
    <col min="1536" max="1536" width="6.44140625" style="80" customWidth="1"/>
    <col min="1537" max="1537" width="4.109375" style="80" customWidth="1"/>
    <col min="1538" max="1538" width="66.44140625" style="80" customWidth="1"/>
    <col min="1539" max="1539" width="6.44140625" style="80" customWidth="1"/>
    <col min="1540" max="1540" width="10.44140625" style="80" customWidth="1"/>
    <col min="1541" max="1541" width="11.6640625" style="80" customWidth="1"/>
    <col min="1542" max="1542" width="15.6640625" style="80" customWidth="1"/>
    <col min="1543" max="1543" width="16.6640625" style="80" customWidth="1"/>
    <col min="1544" max="1773" width="11.44140625" style="80"/>
    <col min="1774" max="1774" width="5.6640625" style="80" customWidth="1"/>
    <col min="1775" max="1775" width="68.88671875" style="80" customWidth="1"/>
    <col min="1776" max="1776" width="5.6640625" style="80" customWidth="1"/>
    <col min="1777" max="1777" width="11" style="80" bestFit="1" customWidth="1"/>
    <col min="1778" max="1779" width="16.6640625" style="80" bestFit="1" customWidth="1"/>
    <col min="1780" max="1780" width="18.44140625" style="80" customWidth="1"/>
    <col min="1781" max="1781" width="16.6640625" style="80" bestFit="1" customWidth="1"/>
    <col min="1782" max="1782" width="19.109375" style="80" customWidth="1"/>
    <col min="1783" max="1783" width="15.6640625" style="80" customWidth="1"/>
    <col min="1784" max="1784" width="9" style="80" customWidth="1"/>
    <col min="1785" max="1785" width="12.33203125" style="80" customWidth="1"/>
    <col min="1786" max="1786" width="11.88671875" style="80" customWidth="1"/>
    <col min="1787" max="1787" width="11.109375" style="80" customWidth="1"/>
    <col min="1788" max="1788" width="7.88671875" style="80" customWidth="1"/>
    <col min="1789" max="1789" width="15" style="80" customWidth="1"/>
    <col min="1790" max="1790" width="15.44140625" style="80" customWidth="1"/>
    <col min="1791" max="1791" width="11.6640625" style="80" customWidth="1"/>
    <col min="1792" max="1792" width="6.44140625" style="80" customWidth="1"/>
    <col min="1793" max="1793" width="4.109375" style="80" customWidth="1"/>
    <col min="1794" max="1794" width="66.44140625" style="80" customWidth="1"/>
    <col min="1795" max="1795" width="6.44140625" style="80" customWidth="1"/>
    <col min="1796" max="1796" width="10.44140625" style="80" customWidth="1"/>
    <col min="1797" max="1797" width="11.6640625" style="80" customWidth="1"/>
    <col min="1798" max="1798" width="15.6640625" style="80" customWidth="1"/>
    <col min="1799" max="1799" width="16.6640625" style="80" customWidth="1"/>
    <col min="1800" max="2029" width="11.44140625" style="80"/>
    <col min="2030" max="2030" width="5.6640625" style="80" customWidth="1"/>
    <col min="2031" max="2031" width="68.88671875" style="80" customWidth="1"/>
    <col min="2032" max="2032" width="5.6640625" style="80" customWidth="1"/>
    <col min="2033" max="2033" width="11" style="80" bestFit="1" customWidth="1"/>
    <col min="2034" max="2035" width="16.6640625" style="80" bestFit="1" customWidth="1"/>
    <col min="2036" max="2036" width="18.44140625" style="80" customWidth="1"/>
    <col min="2037" max="2037" width="16.6640625" style="80" bestFit="1" customWidth="1"/>
    <col min="2038" max="2038" width="19.109375" style="80" customWidth="1"/>
    <col min="2039" max="2039" width="15.6640625" style="80" customWidth="1"/>
    <col min="2040" max="2040" width="9" style="80" customWidth="1"/>
    <col min="2041" max="2041" width="12.33203125" style="80" customWidth="1"/>
    <col min="2042" max="2042" width="11.88671875" style="80" customWidth="1"/>
    <col min="2043" max="2043" width="11.109375" style="80" customWidth="1"/>
    <col min="2044" max="2044" width="7.88671875" style="80" customWidth="1"/>
    <col min="2045" max="2045" width="15" style="80" customWidth="1"/>
    <col min="2046" max="2046" width="15.44140625" style="80" customWidth="1"/>
    <col min="2047" max="2047" width="11.6640625" style="80" customWidth="1"/>
    <col min="2048" max="2048" width="6.44140625" style="80" customWidth="1"/>
    <col min="2049" max="2049" width="4.109375" style="80" customWidth="1"/>
    <col min="2050" max="2050" width="66.44140625" style="80" customWidth="1"/>
    <col min="2051" max="2051" width="6.44140625" style="80" customWidth="1"/>
    <col min="2052" max="2052" width="10.44140625" style="80" customWidth="1"/>
    <col min="2053" max="2053" width="11.6640625" style="80" customWidth="1"/>
    <col min="2054" max="2054" width="15.6640625" style="80" customWidth="1"/>
    <col min="2055" max="2055" width="16.6640625" style="80" customWidth="1"/>
    <col min="2056" max="2285" width="11.44140625" style="80"/>
    <col min="2286" max="2286" width="5.6640625" style="80" customWidth="1"/>
    <col min="2287" max="2287" width="68.88671875" style="80" customWidth="1"/>
    <col min="2288" max="2288" width="5.6640625" style="80" customWidth="1"/>
    <col min="2289" max="2289" width="11" style="80" bestFit="1" customWidth="1"/>
    <col min="2290" max="2291" width="16.6640625" style="80" bestFit="1" customWidth="1"/>
    <col min="2292" max="2292" width="18.44140625" style="80" customWidth="1"/>
    <col min="2293" max="2293" width="16.6640625" style="80" bestFit="1" customWidth="1"/>
    <col min="2294" max="2294" width="19.109375" style="80" customWidth="1"/>
    <col min="2295" max="2295" width="15.6640625" style="80" customWidth="1"/>
    <col min="2296" max="2296" width="9" style="80" customWidth="1"/>
    <col min="2297" max="2297" width="12.33203125" style="80" customWidth="1"/>
    <col min="2298" max="2298" width="11.88671875" style="80" customWidth="1"/>
    <col min="2299" max="2299" width="11.109375" style="80" customWidth="1"/>
    <col min="2300" max="2300" width="7.88671875" style="80" customWidth="1"/>
    <col min="2301" max="2301" width="15" style="80" customWidth="1"/>
    <col min="2302" max="2302" width="15.44140625" style="80" customWidth="1"/>
    <col min="2303" max="2303" width="11.6640625" style="80" customWidth="1"/>
    <col min="2304" max="2304" width="6.44140625" style="80" customWidth="1"/>
    <col min="2305" max="2305" width="4.109375" style="80" customWidth="1"/>
    <col min="2306" max="2306" width="66.44140625" style="80" customWidth="1"/>
    <col min="2307" max="2307" width="6.44140625" style="80" customWidth="1"/>
    <col min="2308" max="2308" width="10.44140625" style="80" customWidth="1"/>
    <col min="2309" max="2309" width="11.6640625" style="80" customWidth="1"/>
    <col min="2310" max="2310" width="15.6640625" style="80" customWidth="1"/>
    <col min="2311" max="2311" width="16.6640625" style="80" customWidth="1"/>
    <col min="2312" max="2541" width="11.44140625" style="80"/>
    <col min="2542" max="2542" width="5.6640625" style="80" customWidth="1"/>
    <col min="2543" max="2543" width="68.88671875" style="80" customWidth="1"/>
    <col min="2544" max="2544" width="5.6640625" style="80" customWidth="1"/>
    <col min="2545" max="2545" width="11" style="80" bestFit="1" customWidth="1"/>
    <col min="2546" max="2547" width="16.6640625" style="80" bestFit="1" customWidth="1"/>
    <col min="2548" max="2548" width="18.44140625" style="80" customWidth="1"/>
    <col min="2549" max="2549" width="16.6640625" style="80" bestFit="1" customWidth="1"/>
    <col min="2550" max="2550" width="19.109375" style="80" customWidth="1"/>
    <col min="2551" max="2551" width="15.6640625" style="80" customWidth="1"/>
    <col min="2552" max="2552" width="9" style="80" customWidth="1"/>
    <col min="2553" max="2553" width="12.33203125" style="80" customWidth="1"/>
    <col min="2554" max="2554" width="11.88671875" style="80" customWidth="1"/>
    <col min="2555" max="2555" width="11.109375" style="80" customWidth="1"/>
    <col min="2556" max="2556" width="7.88671875" style="80" customWidth="1"/>
    <col min="2557" max="2557" width="15" style="80" customWidth="1"/>
    <col min="2558" max="2558" width="15.44140625" style="80" customWidth="1"/>
    <col min="2559" max="2559" width="11.6640625" style="80" customWidth="1"/>
    <col min="2560" max="2560" width="6.44140625" style="80" customWidth="1"/>
    <col min="2561" max="2561" width="4.109375" style="80" customWidth="1"/>
    <col min="2562" max="2562" width="66.44140625" style="80" customWidth="1"/>
    <col min="2563" max="2563" width="6.44140625" style="80" customWidth="1"/>
    <col min="2564" max="2564" width="10.44140625" style="80" customWidth="1"/>
    <col min="2565" max="2565" width="11.6640625" style="80" customWidth="1"/>
    <col min="2566" max="2566" width="15.6640625" style="80" customWidth="1"/>
    <col min="2567" max="2567" width="16.6640625" style="80" customWidth="1"/>
    <col min="2568" max="2797" width="11.44140625" style="80"/>
    <col min="2798" max="2798" width="5.6640625" style="80" customWidth="1"/>
    <col min="2799" max="2799" width="68.88671875" style="80" customWidth="1"/>
    <col min="2800" max="2800" width="5.6640625" style="80" customWidth="1"/>
    <col min="2801" max="2801" width="11" style="80" bestFit="1" customWidth="1"/>
    <col min="2802" max="2803" width="16.6640625" style="80" bestFit="1" customWidth="1"/>
    <col min="2804" max="2804" width="18.44140625" style="80" customWidth="1"/>
    <col min="2805" max="2805" width="16.6640625" style="80" bestFit="1" customWidth="1"/>
    <col min="2806" max="2806" width="19.109375" style="80" customWidth="1"/>
    <col min="2807" max="2807" width="15.6640625" style="80" customWidth="1"/>
    <col min="2808" max="2808" width="9" style="80" customWidth="1"/>
    <col min="2809" max="2809" width="12.33203125" style="80" customWidth="1"/>
    <col min="2810" max="2810" width="11.88671875" style="80" customWidth="1"/>
    <col min="2811" max="2811" width="11.109375" style="80" customWidth="1"/>
    <col min="2812" max="2812" width="7.88671875" style="80" customWidth="1"/>
    <col min="2813" max="2813" width="15" style="80" customWidth="1"/>
    <col min="2814" max="2814" width="15.44140625" style="80" customWidth="1"/>
    <col min="2815" max="2815" width="11.6640625" style="80" customWidth="1"/>
    <col min="2816" max="2816" width="6.44140625" style="80" customWidth="1"/>
    <col min="2817" max="2817" width="4.109375" style="80" customWidth="1"/>
    <col min="2818" max="2818" width="66.44140625" style="80" customWidth="1"/>
    <col min="2819" max="2819" width="6.44140625" style="80" customWidth="1"/>
    <col min="2820" max="2820" width="10.44140625" style="80" customWidth="1"/>
    <col min="2821" max="2821" width="11.6640625" style="80" customWidth="1"/>
    <col min="2822" max="2822" width="15.6640625" style="80" customWidth="1"/>
    <col min="2823" max="2823" width="16.6640625" style="80" customWidth="1"/>
    <col min="2824" max="3053" width="11.44140625" style="80"/>
    <col min="3054" max="3054" width="5.6640625" style="80" customWidth="1"/>
    <col min="3055" max="3055" width="68.88671875" style="80" customWidth="1"/>
    <col min="3056" max="3056" width="5.6640625" style="80" customWidth="1"/>
    <col min="3057" max="3057" width="11" style="80" bestFit="1" customWidth="1"/>
    <col min="3058" max="3059" width="16.6640625" style="80" bestFit="1" customWidth="1"/>
    <col min="3060" max="3060" width="18.44140625" style="80" customWidth="1"/>
    <col min="3061" max="3061" width="16.6640625" style="80" bestFit="1" customWidth="1"/>
    <col min="3062" max="3062" width="19.109375" style="80" customWidth="1"/>
    <col min="3063" max="3063" width="15.6640625" style="80" customWidth="1"/>
    <col min="3064" max="3064" width="9" style="80" customWidth="1"/>
    <col min="3065" max="3065" width="12.33203125" style="80" customWidth="1"/>
    <col min="3066" max="3066" width="11.88671875" style="80" customWidth="1"/>
    <col min="3067" max="3067" width="11.109375" style="80" customWidth="1"/>
    <col min="3068" max="3068" width="7.88671875" style="80" customWidth="1"/>
    <col min="3069" max="3069" width="15" style="80" customWidth="1"/>
    <col min="3070" max="3070" width="15.44140625" style="80" customWidth="1"/>
    <col min="3071" max="3071" width="11.6640625" style="80" customWidth="1"/>
    <col min="3072" max="3072" width="6.44140625" style="80" customWidth="1"/>
    <col min="3073" max="3073" width="4.109375" style="80" customWidth="1"/>
    <col min="3074" max="3074" width="66.44140625" style="80" customWidth="1"/>
    <col min="3075" max="3075" width="6.44140625" style="80" customWidth="1"/>
    <col min="3076" max="3076" width="10.44140625" style="80" customWidth="1"/>
    <col min="3077" max="3077" width="11.6640625" style="80" customWidth="1"/>
    <col min="3078" max="3078" width="15.6640625" style="80" customWidth="1"/>
    <col min="3079" max="3079" width="16.6640625" style="80" customWidth="1"/>
    <col min="3080" max="3309" width="11.44140625" style="80"/>
    <col min="3310" max="3310" width="5.6640625" style="80" customWidth="1"/>
    <col min="3311" max="3311" width="68.88671875" style="80" customWidth="1"/>
    <col min="3312" max="3312" width="5.6640625" style="80" customWidth="1"/>
    <col min="3313" max="3313" width="11" style="80" bestFit="1" customWidth="1"/>
    <col min="3314" max="3315" width="16.6640625" style="80" bestFit="1" customWidth="1"/>
    <col min="3316" max="3316" width="18.44140625" style="80" customWidth="1"/>
    <col min="3317" max="3317" width="16.6640625" style="80" bestFit="1" customWidth="1"/>
    <col min="3318" max="3318" width="19.109375" style="80" customWidth="1"/>
    <col min="3319" max="3319" width="15.6640625" style="80" customWidth="1"/>
    <col min="3320" max="3320" width="9" style="80" customWidth="1"/>
    <col min="3321" max="3321" width="12.33203125" style="80" customWidth="1"/>
    <col min="3322" max="3322" width="11.88671875" style="80" customWidth="1"/>
    <col min="3323" max="3323" width="11.109375" style="80" customWidth="1"/>
    <col min="3324" max="3324" width="7.88671875" style="80" customWidth="1"/>
    <col min="3325" max="3325" width="15" style="80" customWidth="1"/>
    <col min="3326" max="3326" width="15.44140625" style="80" customWidth="1"/>
    <col min="3327" max="3327" width="11.6640625" style="80" customWidth="1"/>
    <col min="3328" max="3328" width="6.44140625" style="80" customWidth="1"/>
    <col min="3329" max="3329" width="4.109375" style="80" customWidth="1"/>
    <col min="3330" max="3330" width="66.44140625" style="80" customWidth="1"/>
    <col min="3331" max="3331" width="6.44140625" style="80" customWidth="1"/>
    <col min="3332" max="3332" width="10.44140625" style="80" customWidth="1"/>
    <col min="3333" max="3333" width="11.6640625" style="80" customWidth="1"/>
    <col min="3334" max="3334" width="15.6640625" style="80" customWidth="1"/>
    <col min="3335" max="3335" width="16.6640625" style="80" customWidth="1"/>
    <col min="3336" max="3565" width="11.44140625" style="80"/>
    <col min="3566" max="3566" width="5.6640625" style="80" customWidth="1"/>
    <col min="3567" max="3567" width="68.88671875" style="80" customWidth="1"/>
    <col min="3568" max="3568" width="5.6640625" style="80" customWidth="1"/>
    <col min="3569" max="3569" width="11" style="80" bestFit="1" customWidth="1"/>
    <col min="3570" max="3571" width="16.6640625" style="80" bestFit="1" customWidth="1"/>
    <col min="3572" max="3572" width="18.44140625" style="80" customWidth="1"/>
    <col min="3573" max="3573" width="16.6640625" style="80" bestFit="1" customWidth="1"/>
    <col min="3574" max="3574" width="19.109375" style="80" customWidth="1"/>
    <col min="3575" max="3575" width="15.6640625" style="80" customWidth="1"/>
    <col min="3576" max="3576" width="9" style="80" customWidth="1"/>
    <col min="3577" max="3577" width="12.33203125" style="80" customWidth="1"/>
    <col min="3578" max="3578" width="11.88671875" style="80" customWidth="1"/>
    <col min="3579" max="3579" width="11.109375" style="80" customWidth="1"/>
    <col min="3580" max="3580" width="7.88671875" style="80" customWidth="1"/>
    <col min="3581" max="3581" width="15" style="80" customWidth="1"/>
    <col min="3582" max="3582" width="15.44140625" style="80" customWidth="1"/>
    <col min="3583" max="3583" width="11.6640625" style="80" customWidth="1"/>
    <col min="3584" max="3584" width="6.44140625" style="80" customWidth="1"/>
    <col min="3585" max="3585" width="4.109375" style="80" customWidth="1"/>
    <col min="3586" max="3586" width="66.44140625" style="80" customWidth="1"/>
    <col min="3587" max="3587" width="6.44140625" style="80" customWidth="1"/>
    <col min="3588" max="3588" width="10.44140625" style="80" customWidth="1"/>
    <col min="3589" max="3589" width="11.6640625" style="80" customWidth="1"/>
    <col min="3590" max="3590" width="15.6640625" style="80" customWidth="1"/>
    <col min="3591" max="3591" width="16.6640625" style="80" customWidth="1"/>
    <col min="3592" max="3821" width="11.44140625" style="80"/>
    <col min="3822" max="3822" width="5.6640625" style="80" customWidth="1"/>
    <col min="3823" max="3823" width="68.88671875" style="80" customWidth="1"/>
    <col min="3824" max="3824" width="5.6640625" style="80" customWidth="1"/>
    <col min="3825" max="3825" width="11" style="80" bestFit="1" customWidth="1"/>
    <col min="3826" max="3827" width="16.6640625" style="80" bestFit="1" customWidth="1"/>
    <col min="3828" max="3828" width="18.44140625" style="80" customWidth="1"/>
    <col min="3829" max="3829" width="16.6640625" style="80" bestFit="1" customWidth="1"/>
    <col min="3830" max="3830" width="19.109375" style="80" customWidth="1"/>
    <col min="3831" max="3831" width="15.6640625" style="80" customWidth="1"/>
    <col min="3832" max="3832" width="9" style="80" customWidth="1"/>
    <col min="3833" max="3833" width="12.33203125" style="80" customWidth="1"/>
    <col min="3834" max="3834" width="11.88671875" style="80" customWidth="1"/>
    <col min="3835" max="3835" width="11.109375" style="80" customWidth="1"/>
    <col min="3836" max="3836" width="7.88671875" style="80" customWidth="1"/>
    <col min="3837" max="3837" width="15" style="80" customWidth="1"/>
    <col min="3838" max="3838" width="15.44140625" style="80" customWidth="1"/>
    <col min="3839" max="3839" width="11.6640625" style="80" customWidth="1"/>
    <col min="3840" max="3840" width="6.44140625" style="80" customWidth="1"/>
    <col min="3841" max="3841" width="4.109375" style="80" customWidth="1"/>
    <col min="3842" max="3842" width="66.44140625" style="80" customWidth="1"/>
    <col min="3843" max="3843" width="6.44140625" style="80" customWidth="1"/>
    <col min="3844" max="3844" width="10.44140625" style="80" customWidth="1"/>
    <col min="3845" max="3845" width="11.6640625" style="80" customWidth="1"/>
    <col min="3846" max="3846" width="15.6640625" style="80" customWidth="1"/>
    <col min="3847" max="3847" width="16.6640625" style="80" customWidth="1"/>
    <col min="3848" max="4077" width="11.44140625" style="80"/>
    <col min="4078" max="4078" width="5.6640625" style="80" customWidth="1"/>
    <col min="4079" max="4079" width="68.88671875" style="80" customWidth="1"/>
    <col min="4080" max="4080" width="5.6640625" style="80" customWidth="1"/>
    <col min="4081" max="4081" width="11" style="80" bestFit="1" customWidth="1"/>
    <col min="4082" max="4083" width="16.6640625" style="80" bestFit="1" customWidth="1"/>
    <col min="4084" max="4084" width="18.44140625" style="80" customWidth="1"/>
    <col min="4085" max="4085" width="16.6640625" style="80" bestFit="1" customWidth="1"/>
    <col min="4086" max="4086" width="19.109375" style="80" customWidth="1"/>
    <col min="4087" max="4087" width="15.6640625" style="80" customWidth="1"/>
    <col min="4088" max="4088" width="9" style="80" customWidth="1"/>
    <col min="4089" max="4089" width="12.33203125" style="80" customWidth="1"/>
    <col min="4090" max="4090" width="11.88671875" style="80" customWidth="1"/>
    <col min="4091" max="4091" width="11.109375" style="80" customWidth="1"/>
    <col min="4092" max="4092" width="7.88671875" style="80" customWidth="1"/>
    <col min="4093" max="4093" width="15" style="80" customWidth="1"/>
    <col min="4094" max="4094" width="15.44140625" style="80" customWidth="1"/>
    <col min="4095" max="4095" width="11.6640625" style="80" customWidth="1"/>
    <col min="4096" max="4096" width="6.44140625" style="80" customWidth="1"/>
    <col min="4097" max="4097" width="4.109375" style="80" customWidth="1"/>
    <col min="4098" max="4098" width="66.44140625" style="80" customWidth="1"/>
    <col min="4099" max="4099" width="6.44140625" style="80" customWidth="1"/>
    <col min="4100" max="4100" width="10.44140625" style="80" customWidth="1"/>
    <col min="4101" max="4101" width="11.6640625" style="80" customWidth="1"/>
    <col min="4102" max="4102" width="15.6640625" style="80" customWidth="1"/>
    <col min="4103" max="4103" width="16.6640625" style="80" customWidth="1"/>
    <col min="4104" max="4333" width="11.44140625" style="80"/>
    <col min="4334" max="4334" width="5.6640625" style="80" customWidth="1"/>
    <col min="4335" max="4335" width="68.88671875" style="80" customWidth="1"/>
    <col min="4336" max="4336" width="5.6640625" style="80" customWidth="1"/>
    <col min="4337" max="4337" width="11" style="80" bestFit="1" customWidth="1"/>
    <col min="4338" max="4339" width="16.6640625" style="80" bestFit="1" customWidth="1"/>
    <col min="4340" max="4340" width="18.44140625" style="80" customWidth="1"/>
    <col min="4341" max="4341" width="16.6640625" style="80" bestFit="1" customWidth="1"/>
    <col min="4342" max="4342" width="19.109375" style="80" customWidth="1"/>
    <col min="4343" max="4343" width="15.6640625" style="80" customWidth="1"/>
    <col min="4344" max="4344" width="9" style="80" customWidth="1"/>
    <col min="4345" max="4345" width="12.33203125" style="80" customWidth="1"/>
    <col min="4346" max="4346" width="11.88671875" style="80" customWidth="1"/>
    <col min="4347" max="4347" width="11.109375" style="80" customWidth="1"/>
    <col min="4348" max="4348" width="7.88671875" style="80" customWidth="1"/>
    <col min="4349" max="4349" width="15" style="80" customWidth="1"/>
    <col min="4350" max="4350" width="15.44140625" style="80" customWidth="1"/>
    <col min="4351" max="4351" width="11.6640625" style="80" customWidth="1"/>
    <col min="4352" max="4352" width="6.44140625" style="80" customWidth="1"/>
    <col min="4353" max="4353" width="4.109375" style="80" customWidth="1"/>
    <col min="4354" max="4354" width="66.44140625" style="80" customWidth="1"/>
    <col min="4355" max="4355" width="6.44140625" style="80" customWidth="1"/>
    <col min="4356" max="4356" width="10.44140625" style="80" customWidth="1"/>
    <col min="4357" max="4357" width="11.6640625" style="80" customWidth="1"/>
    <col min="4358" max="4358" width="15.6640625" style="80" customWidth="1"/>
    <col min="4359" max="4359" width="16.6640625" style="80" customWidth="1"/>
    <col min="4360" max="4589" width="11.44140625" style="80"/>
    <col min="4590" max="4590" width="5.6640625" style="80" customWidth="1"/>
    <col min="4591" max="4591" width="68.88671875" style="80" customWidth="1"/>
    <col min="4592" max="4592" width="5.6640625" style="80" customWidth="1"/>
    <col min="4593" max="4593" width="11" style="80" bestFit="1" customWidth="1"/>
    <col min="4594" max="4595" width="16.6640625" style="80" bestFit="1" customWidth="1"/>
    <col min="4596" max="4596" width="18.44140625" style="80" customWidth="1"/>
    <col min="4597" max="4597" width="16.6640625" style="80" bestFit="1" customWidth="1"/>
    <col min="4598" max="4598" width="19.109375" style="80" customWidth="1"/>
    <col min="4599" max="4599" width="15.6640625" style="80" customWidth="1"/>
    <col min="4600" max="4600" width="9" style="80" customWidth="1"/>
    <col min="4601" max="4601" width="12.33203125" style="80" customWidth="1"/>
    <col min="4602" max="4602" width="11.88671875" style="80" customWidth="1"/>
    <col min="4603" max="4603" width="11.109375" style="80" customWidth="1"/>
    <col min="4604" max="4604" width="7.88671875" style="80" customWidth="1"/>
    <col min="4605" max="4605" width="15" style="80" customWidth="1"/>
    <col min="4606" max="4606" width="15.44140625" style="80" customWidth="1"/>
    <col min="4607" max="4607" width="11.6640625" style="80" customWidth="1"/>
    <col min="4608" max="4608" width="6.44140625" style="80" customWidth="1"/>
    <col min="4609" max="4609" width="4.109375" style="80" customWidth="1"/>
    <col min="4610" max="4610" width="66.44140625" style="80" customWidth="1"/>
    <col min="4611" max="4611" width="6.44140625" style="80" customWidth="1"/>
    <col min="4612" max="4612" width="10.44140625" style="80" customWidth="1"/>
    <col min="4613" max="4613" width="11.6640625" style="80" customWidth="1"/>
    <col min="4614" max="4614" width="15.6640625" style="80" customWidth="1"/>
    <col min="4615" max="4615" width="16.6640625" style="80" customWidth="1"/>
    <col min="4616" max="4845" width="11.44140625" style="80"/>
    <col min="4846" max="4846" width="5.6640625" style="80" customWidth="1"/>
    <col min="4847" max="4847" width="68.88671875" style="80" customWidth="1"/>
    <col min="4848" max="4848" width="5.6640625" style="80" customWidth="1"/>
    <col min="4849" max="4849" width="11" style="80" bestFit="1" customWidth="1"/>
    <col min="4850" max="4851" width="16.6640625" style="80" bestFit="1" customWidth="1"/>
    <col min="4852" max="4852" width="18.44140625" style="80" customWidth="1"/>
    <col min="4853" max="4853" width="16.6640625" style="80" bestFit="1" customWidth="1"/>
    <col min="4854" max="4854" width="19.109375" style="80" customWidth="1"/>
    <col min="4855" max="4855" width="15.6640625" style="80" customWidth="1"/>
    <col min="4856" max="4856" width="9" style="80" customWidth="1"/>
    <col min="4857" max="4857" width="12.33203125" style="80" customWidth="1"/>
    <col min="4858" max="4858" width="11.88671875" style="80" customWidth="1"/>
    <col min="4859" max="4859" width="11.109375" style="80" customWidth="1"/>
    <col min="4860" max="4860" width="7.88671875" style="80" customWidth="1"/>
    <col min="4861" max="4861" width="15" style="80" customWidth="1"/>
    <col min="4862" max="4862" width="15.44140625" style="80" customWidth="1"/>
    <col min="4863" max="4863" width="11.6640625" style="80" customWidth="1"/>
    <col min="4864" max="4864" width="6.44140625" style="80" customWidth="1"/>
    <col min="4865" max="4865" width="4.109375" style="80" customWidth="1"/>
    <col min="4866" max="4866" width="66.44140625" style="80" customWidth="1"/>
    <col min="4867" max="4867" width="6.44140625" style="80" customWidth="1"/>
    <col min="4868" max="4868" width="10.44140625" style="80" customWidth="1"/>
    <col min="4869" max="4869" width="11.6640625" style="80" customWidth="1"/>
    <col min="4870" max="4870" width="15.6640625" style="80" customWidth="1"/>
    <col min="4871" max="4871" width="16.6640625" style="80" customWidth="1"/>
    <col min="4872" max="5101" width="11.44140625" style="80"/>
    <col min="5102" max="5102" width="5.6640625" style="80" customWidth="1"/>
    <col min="5103" max="5103" width="68.88671875" style="80" customWidth="1"/>
    <col min="5104" max="5104" width="5.6640625" style="80" customWidth="1"/>
    <col min="5105" max="5105" width="11" style="80" bestFit="1" customWidth="1"/>
    <col min="5106" max="5107" width="16.6640625" style="80" bestFit="1" customWidth="1"/>
    <col min="5108" max="5108" width="18.44140625" style="80" customWidth="1"/>
    <col min="5109" max="5109" width="16.6640625" style="80" bestFit="1" customWidth="1"/>
    <col min="5110" max="5110" width="19.109375" style="80" customWidth="1"/>
    <col min="5111" max="5111" width="15.6640625" style="80" customWidth="1"/>
    <col min="5112" max="5112" width="9" style="80" customWidth="1"/>
    <col min="5113" max="5113" width="12.33203125" style="80" customWidth="1"/>
    <col min="5114" max="5114" width="11.88671875" style="80" customWidth="1"/>
    <col min="5115" max="5115" width="11.109375" style="80" customWidth="1"/>
    <col min="5116" max="5116" width="7.88671875" style="80" customWidth="1"/>
    <col min="5117" max="5117" width="15" style="80" customWidth="1"/>
    <col min="5118" max="5118" width="15.44140625" style="80" customWidth="1"/>
    <col min="5119" max="5119" width="11.6640625" style="80" customWidth="1"/>
    <col min="5120" max="5120" width="6.44140625" style="80" customWidth="1"/>
    <col min="5121" max="5121" width="4.109375" style="80" customWidth="1"/>
    <col min="5122" max="5122" width="66.44140625" style="80" customWidth="1"/>
    <col min="5123" max="5123" width="6.44140625" style="80" customWidth="1"/>
    <col min="5124" max="5124" width="10.44140625" style="80" customWidth="1"/>
    <col min="5125" max="5125" width="11.6640625" style="80" customWidth="1"/>
    <col min="5126" max="5126" width="15.6640625" style="80" customWidth="1"/>
    <col min="5127" max="5127" width="16.6640625" style="80" customWidth="1"/>
    <col min="5128" max="5357" width="11.44140625" style="80"/>
    <col min="5358" max="5358" width="5.6640625" style="80" customWidth="1"/>
    <col min="5359" max="5359" width="68.88671875" style="80" customWidth="1"/>
    <col min="5360" max="5360" width="5.6640625" style="80" customWidth="1"/>
    <col min="5361" max="5361" width="11" style="80" bestFit="1" customWidth="1"/>
    <col min="5362" max="5363" width="16.6640625" style="80" bestFit="1" customWidth="1"/>
    <col min="5364" max="5364" width="18.44140625" style="80" customWidth="1"/>
    <col min="5365" max="5365" width="16.6640625" style="80" bestFit="1" customWidth="1"/>
    <col min="5366" max="5366" width="19.109375" style="80" customWidth="1"/>
    <col min="5367" max="5367" width="15.6640625" style="80" customWidth="1"/>
    <col min="5368" max="5368" width="9" style="80" customWidth="1"/>
    <col min="5369" max="5369" width="12.33203125" style="80" customWidth="1"/>
    <col min="5370" max="5370" width="11.88671875" style="80" customWidth="1"/>
    <col min="5371" max="5371" width="11.109375" style="80" customWidth="1"/>
    <col min="5372" max="5372" width="7.88671875" style="80" customWidth="1"/>
    <col min="5373" max="5373" width="15" style="80" customWidth="1"/>
    <col min="5374" max="5374" width="15.44140625" style="80" customWidth="1"/>
    <col min="5375" max="5375" width="11.6640625" style="80" customWidth="1"/>
    <col min="5376" max="5376" width="6.44140625" style="80" customWidth="1"/>
    <col min="5377" max="5377" width="4.109375" style="80" customWidth="1"/>
    <col min="5378" max="5378" width="66.44140625" style="80" customWidth="1"/>
    <col min="5379" max="5379" width="6.44140625" style="80" customWidth="1"/>
    <col min="5380" max="5380" width="10.44140625" style="80" customWidth="1"/>
    <col min="5381" max="5381" width="11.6640625" style="80" customWidth="1"/>
    <col min="5382" max="5382" width="15.6640625" style="80" customWidth="1"/>
    <col min="5383" max="5383" width="16.6640625" style="80" customWidth="1"/>
    <col min="5384" max="5613" width="11.44140625" style="80"/>
    <col min="5614" max="5614" width="5.6640625" style="80" customWidth="1"/>
    <col min="5615" max="5615" width="68.88671875" style="80" customWidth="1"/>
    <col min="5616" max="5616" width="5.6640625" style="80" customWidth="1"/>
    <col min="5617" max="5617" width="11" style="80" bestFit="1" customWidth="1"/>
    <col min="5618" max="5619" width="16.6640625" style="80" bestFit="1" customWidth="1"/>
    <col min="5620" max="5620" width="18.44140625" style="80" customWidth="1"/>
    <col min="5621" max="5621" width="16.6640625" style="80" bestFit="1" customWidth="1"/>
    <col min="5622" max="5622" width="19.109375" style="80" customWidth="1"/>
    <col min="5623" max="5623" width="15.6640625" style="80" customWidth="1"/>
    <col min="5624" max="5624" width="9" style="80" customWidth="1"/>
    <col min="5625" max="5625" width="12.33203125" style="80" customWidth="1"/>
    <col min="5626" max="5626" width="11.88671875" style="80" customWidth="1"/>
    <col min="5627" max="5627" width="11.109375" style="80" customWidth="1"/>
    <col min="5628" max="5628" width="7.88671875" style="80" customWidth="1"/>
    <col min="5629" max="5629" width="15" style="80" customWidth="1"/>
    <col min="5630" max="5630" width="15.44140625" style="80" customWidth="1"/>
    <col min="5631" max="5631" width="11.6640625" style="80" customWidth="1"/>
    <col min="5632" max="5632" width="6.44140625" style="80" customWidth="1"/>
    <col min="5633" max="5633" width="4.109375" style="80" customWidth="1"/>
    <col min="5634" max="5634" width="66.44140625" style="80" customWidth="1"/>
    <col min="5635" max="5635" width="6.44140625" style="80" customWidth="1"/>
    <col min="5636" max="5636" width="10.44140625" style="80" customWidth="1"/>
    <col min="5637" max="5637" width="11.6640625" style="80" customWidth="1"/>
    <col min="5638" max="5638" width="15.6640625" style="80" customWidth="1"/>
    <col min="5639" max="5639" width="16.6640625" style="80" customWidth="1"/>
    <col min="5640" max="5869" width="11.44140625" style="80"/>
    <col min="5870" max="5870" width="5.6640625" style="80" customWidth="1"/>
    <col min="5871" max="5871" width="68.88671875" style="80" customWidth="1"/>
    <col min="5872" max="5872" width="5.6640625" style="80" customWidth="1"/>
    <col min="5873" max="5873" width="11" style="80" bestFit="1" customWidth="1"/>
    <col min="5874" max="5875" width="16.6640625" style="80" bestFit="1" customWidth="1"/>
    <col min="5876" max="5876" width="18.44140625" style="80" customWidth="1"/>
    <col min="5877" max="5877" width="16.6640625" style="80" bestFit="1" customWidth="1"/>
    <col min="5878" max="5878" width="19.109375" style="80" customWidth="1"/>
    <col min="5879" max="5879" width="15.6640625" style="80" customWidth="1"/>
    <col min="5880" max="5880" width="9" style="80" customWidth="1"/>
    <col min="5881" max="5881" width="12.33203125" style="80" customWidth="1"/>
    <col min="5882" max="5882" width="11.88671875" style="80" customWidth="1"/>
    <col min="5883" max="5883" width="11.109375" style="80" customWidth="1"/>
    <col min="5884" max="5884" width="7.88671875" style="80" customWidth="1"/>
    <col min="5885" max="5885" width="15" style="80" customWidth="1"/>
    <col min="5886" max="5886" width="15.44140625" style="80" customWidth="1"/>
    <col min="5887" max="5887" width="11.6640625" style="80" customWidth="1"/>
    <col min="5888" max="5888" width="6.44140625" style="80" customWidth="1"/>
    <col min="5889" max="5889" width="4.109375" style="80" customWidth="1"/>
    <col min="5890" max="5890" width="66.44140625" style="80" customWidth="1"/>
    <col min="5891" max="5891" width="6.44140625" style="80" customWidth="1"/>
    <col min="5892" max="5892" width="10.44140625" style="80" customWidth="1"/>
    <col min="5893" max="5893" width="11.6640625" style="80" customWidth="1"/>
    <col min="5894" max="5894" width="15.6640625" style="80" customWidth="1"/>
    <col min="5895" max="5895" width="16.6640625" style="80" customWidth="1"/>
    <col min="5896" max="6125" width="11.44140625" style="80"/>
    <col min="6126" max="6126" width="5.6640625" style="80" customWidth="1"/>
    <col min="6127" max="6127" width="68.88671875" style="80" customWidth="1"/>
    <col min="6128" max="6128" width="5.6640625" style="80" customWidth="1"/>
    <col min="6129" max="6129" width="11" style="80" bestFit="1" customWidth="1"/>
    <col min="6130" max="6131" width="16.6640625" style="80" bestFit="1" customWidth="1"/>
    <col min="6132" max="6132" width="18.44140625" style="80" customWidth="1"/>
    <col min="6133" max="6133" width="16.6640625" style="80" bestFit="1" customWidth="1"/>
    <col min="6134" max="6134" width="19.109375" style="80" customWidth="1"/>
    <col min="6135" max="6135" width="15.6640625" style="80" customWidth="1"/>
    <col min="6136" max="6136" width="9" style="80" customWidth="1"/>
    <col min="6137" max="6137" width="12.33203125" style="80" customWidth="1"/>
    <col min="6138" max="6138" width="11.88671875" style="80" customWidth="1"/>
    <col min="6139" max="6139" width="11.109375" style="80" customWidth="1"/>
    <col min="6140" max="6140" width="7.88671875" style="80" customWidth="1"/>
    <col min="6141" max="6141" width="15" style="80" customWidth="1"/>
    <col min="6142" max="6142" width="15.44140625" style="80" customWidth="1"/>
    <col min="6143" max="6143" width="11.6640625" style="80" customWidth="1"/>
    <col min="6144" max="6144" width="6.44140625" style="80" customWidth="1"/>
    <col min="6145" max="6145" width="4.109375" style="80" customWidth="1"/>
    <col min="6146" max="6146" width="66.44140625" style="80" customWidth="1"/>
    <col min="6147" max="6147" width="6.44140625" style="80" customWidth="1"/>
    <col min="6148" max="6148" width="10.44140625" style="80" customWidth="1"/>
    <col min="6149" max="6149" width="11.6640625" style="80" customWidth="1"/>
    <col min="6150" max="6150" width="15.6640625" style="80" customWidth="1"/>
    <col min="6151" max="6151" width="16.6640625" style="80" customWidth="1"/>
    <col min="6152" max="6381" width="11.44140625" style="80"/>
    <col min="6382" max="6382" width="5.6640625" style="80" customWidth="1"/>
    <col min="6383" max="6383" width="68.88671875" style="80" customWidth="1"/>
    <col min="6384" max="6384" width="5.6640625" style="80" customWidth="1"/>
    <col min="6385" max="6385" width="11" style="80" bestFit="1" customWidth="1"/>
    <col min="6386" max="6387" width="16.6640625" style="80" bestFit="1" customWidth="1"/>
    <col min="6388" max="6388" width="18.44140625" style="80" customWidth="1"/>
    <col min="6389" max="6389" width="16.6640625" style="80" bestFit="1" customWidth="1"/>
    <col min="6390" max="6390" width="19.109375" style="80" customWidth="1"/>
    <col min="6391" max="6391" width="15.6640625" style="80" customWidth="1"/>
    <col min="6392" max="6392" width="9" style="80" customWidth="1"/>
    <col min="6393" max="6393" width="12.33203125" style="80" customWidth="1"/>
    <col min="6394" max="6394" width="11.88671875" style="80" customWidth="1"/>
    <col min="6395" max="6395" width="11.109375" style="80" customWidth="1"/>
    <col min="6396" max="6396" width="7.88671875" style="80" customWidth="1"/>
    <col min="6397" max="6397" width="15" style="80" customWidth="1"/>
    <col min="6398" max="6398" width="15.44140625" style="80" customWidth="1"/>
    <col min="6399" max="6399" width="11.6640625" style="80" customWidth="1"/>
    <col min="6400" max="6400" width="6.44140625" style="80" customWidth="1"/>
    <col min="6401" max="6401" width="4.109375" style="80" customWidth="1"/>
    <col min="6402" max="6402" width="66.44140625" style="80" customWidth="1"/>
    <col min="6403" max="6403" width="6.44140625" style="80" customWidth="1"/>
    <col min="6404" max="6404" width="10.44140625" style="80" customWidth="1"/>
    <col min="6405" max="6405" width="11.6640625" style="80" customWidth="1"/>
    <col min="6406" max="6406" width="15.6640625" style="80" customWidth="1"/>
    <col min="6407" max="6407" width="16.6640625" style="80" customWidth="1"/>
    <col min="6408" max="6637" width="11.44140625" style="80"/>
    <col min="6638" max="6638" width="5.6640625" style="80" customWidth="1"/>
    <col min="6639" max="6639" width="68.88671875" style="80" customWidth="1"/>
    <col min="6640" max="6640" width="5.6640625" style="80" customWidth="1"/>
    <col min="6641" max="6641" width="11" style="80" bestFit="1" customWidth="1"/>
    <col min="6642" max="6643" width="16.6640625" style="80" bestFit="1" customWidth="1"/>
    <col min="6644" max="6644" width="18.44140625" style="80" customWidth="1"/>
    <col min="6645" max="6645" width="16.6640625" style="80" bestFit="1" customWidth="1"/>
    <col min="6646" max="6646" width="19.109375" style="80" customWidth="1"/>
    <col min="6647" max="6647" width="15.6640625" style="80" customWidth="1"/>
    <col min="6648" max="6648" width="9" style="80" customWidth="1"/>
    <col min="6649" max="6649" width="12.33203125" style="80" customWidth="1"/>
    <col min="6650" max="6650" width="11.88671875" style="80" customWidth="1"/>
    <col min="6651" max="6651" width="11.109375" style="80" customWidth="1"/>
    <col min="6652" max="6652" width="7.88671875" style="80" customWidth="1"/>
    <col min="6653" max="6653" width="15" style="80" customWidth="1"/>
    <col min="6654" max="6654" width="15.44140625" style="80" customWidth="1"/>
    <col min="6655" max="6655" width="11.6640625" style="80" customWidth="1"/>
    <col min="6656" max="6656" width="6.44140625" style="80" customWidth="1"/>
    <col min="6657" max="6657" width="4.109375" style="80" customWidth="1"/>
    <col min="6658" max="6658" width="66.44140625" style="80" customWidth="1"/>
    <col min="6659" max="6659" width="6.44140625" style="80" customWidth="1"/>
    <col min="6660" max="6660" width="10.44140625" style="80" customWidth="1"/>
    <col min="6661" max="6661" width="11.6640625" style="80" customWidth="1"/>
    <col min="6662" max="6662" width="15.6640625" style="80" customWidth="1"/>
    <col min="6663" max="6663" width="16.6640625" style="80" customWidth="1"/>
    <col min="6664" max="6893" width="11.44140625" style="80"/>
    <col min="6894" max="6894" width="5.6640625" style="80" customWidth="1"/>
    <col min="6895" max="6895" width="68.88671875" style="80" customWidth="1"/>
    <col min="6896" max="6896" width="5.6640625" style="80" customWidth="1"/>
    <col min="6897" max="6897" width="11" style="80" bestFit="1" customWidth="1"/>
    <col min="6898" max="6899" width="16.6640625" style="80" bestFit="1" customWidth="1"/>
    <col min="6900" max="6900" width="18.44140625" style="80" customWidth="1"/>
    <col min="6901" max="6901" width="16.6640625" style="80" bestFit="1" customWidth="1"/>
    <col min="6902" max="6902" width="19.109375" style="80" customWidth="1"/>
    <col min="6903" max="6903" width="15.6640625" style="80" customWidth="1"/>
    <col min="6904" max="6904" width="9" style="80" customWidth="1"/>
    <col min="6905" max="6905" width="12.33203125" style="80" customWidth="1"/>
    <col min="6906" max="6906" width="11.88671875" style="80" customWidth="1"/>
    <col min="6907" max="6907" width="11.109375" style="80" customWidth="1"/>
    <col min="6908" max="6908" width="7.88671875" style="80" customWidth="1"/>
    <col min="6909" max="6909" width="15" style="80" customWidth="1"/>
    <col min="6910" max="6910" width="15.44140625" style="80" customWidth="1"/>
    <col min="6911" max="6911" width="11.6640625" style="80" customWidth="1"/>
    <col min="6912" max="6912" width="6.44140625" style="80" customWidth="1"/>
    <col min="6913" max="6913" width="4.109375" style="80" customWidth="1"/>
    <col min="6914" max="6914" width="66.44140625" style="80" customWidth="1"/>
    <col min="6915" max="6915" width="6.44140625" style="80" customWidth="1"/>
    <col min="6916" max="6916" width="10.44140625" style="80" customWidth="1"/>
    <col min="6917" max="6917" width="11.6640625" style="80" customWidth="1"/>
    <col min="6918" max="6918" width="15.6640625" style="80" customWidth="1"/>
    <col min="6919" max="6919" width="16.6640625" style="80" customWidth="1"/>
    <col min="6920" max="7149" width="11.44140625" style="80"/>
    <col min="7150" max="7150" width="5.6640625" style="80" customWidth="1"/>
    <col min="7151" max="7151" width="68.88671875" style="80" customWidth="1"/>
    <col min="7152" max="7152" width="5.6640625" style="80" customWidth="1"/>
    <col min="7153" max="7153" width="11" style="80" bestFit="1" customWidth="1"/>
    <col min="7154" max="7155" width="16.6640625" style="80" bestFit="1" customWidth="1"/>
    <col min="7156" max="7156" width="18.44140625" style="80" customWidth="1"/>
    <col min="7157" max="7157" width="16.6640625" style="80" bestFit="1" customWidth="1"/>
    <col min="7158" max="7158" width="19.109375" style="80" customWidth="1"/>
    <col min="7159" max="7159" width="15.6640625" style="80" customWidth="1"/>
    <col min="7160" max="7160" width="9" style="80" customWidth="1"/>
    <col min="7161" max="7161" width="12.33203125" style="80" customWidth="1"/>
    <col min="7162" max="7162" width="11.88671875" style="80" customWidth="1"/>
    <col min="7163" max="7163" width="11.109375" style="80" customWidth="1"/>
    <col min="7164" max="7164" width="7.88671875" style="80" customWidth="1"/>
    <col min="7165" max="7165" width="15" style="80" customWidth="1"/>
    <col min="7166" max="7166" width="15.44140625" style="80" customWidth="1"/>
    <col min="7167" max="7167" width="11.6640625" style="80" customWidth="1"/>
    <col min="7168" max="7168" width="6.44140625" style="80" customWidth="1"/>
    <col min="7169" max="7169" width="4.109375" style="80" customWidth="1"/>
    <col min="7170" max="7170" width="66.44140625" style="80" customWidth="1"/>
    <col min="7171" max="7171" width="6.44140625" style="80" customWidth="1"/>
    <col min="7172" max="7172" width="10.44140625" style="80" customWidth="1"/>
    <col min="7173" max="7173" width="11.6640625" style="80" customWidth="1"/>
    <col min="7174" max="7174" width="15.6640625" style="80" customWidth="1"/>
    <col min="7175" max="7175" width="16.6640625" style="80" customWidth="1"/>
    <col min="7176" max="7405" width="11.44140625" style="80"/>
    <col min="7406" max="7406" width="5.6640625" style="80" customWidth="1"/>
    <col min="7407" max="7407" width="68.88671875" style="80" customWidth="1"/>
    <col min="7408" max="7408" width="5.6640625" style="80" customWidth="1"/>
    <col min="7409" max="7409" width="11" style="80" bestFit="1" customWidth="1"/>
    <col min="7410" max="7411" width="16.6640625" style="80" bestFit="1" customWidth="1"/>
    <col min="7412" max="7412" width="18.44140625" style="80" customWidth="1"/>
    <col min="7413" max="7413" width="16.6640625" style="80" bestFit="1" customWidth="1"/>
    <col min="7414" max="7414" width="19.109375" style="80" customWidth="1"/>
    <col min="7415" max="7415" width="15.6640625" style="80" customWidth="1"/>
    <col min="7416" max="7416" width="9" style="80" customWidth="1"/>
    <col min="7417" max="7417" width="12.33203125" style="80" customWidth="1"/>
    <col min="7418" max="7418" width="11.88671875" style="80" customWidth="1"/>
    <col min="7419" max="7419" width="11.109375" style="80" customWidth="1"/>
    <col min="7420" max="7420" width="7.88671875" style="80" customWidth="1"/>
    <col min="7421" max="7421" width="15" style="80" customWidth="1"/>
    <col min="7422" max="7422" width="15.44140625" style="80" customWidth="1"/>
    <col min="7423" max="7423" width="11.6640625" style="80" customWidth="1"/>
    <col min="7424" max="7424" width="6.44140625" style="80" customWidth="1"/>
    <col min="7425" max="7425" width="4.109375" style="80" customWidth="1"/>
    <col min="7426" max="7426" width="66.44140625" style="80" customWidth="1"/>
    <col min="7427" max="7427" width="6.44140625" style="80" customWidth="1"/>
    <col min="7428" max="7428" width="10.44140625" style="80" customWidth="1"/>
    <col min="7429" max="7429" width="11.6640625" style="80" customWidth="1"/>
    <col min="7430" max="7430" width="15.6640625" style="80" customWidth="1"/>
    <col min="7431" max="7431" width="16.6640625" style="80" customWidth="1"/>
    <col min="7432" max="7661" width="11.44140625" style="80"/>
    <col min="7662" max="7662" width="5.6640625" style="80" customWidth="1"/>
    <col min="7663" max="7663" width="68.88671875" style="80" customWidth="1"/>
    <col min="7664" max="7664" width="5.6640625" style="80" customWidth="1"/>
    <col min="7665" max="7665" width="11" style="80" bestFit="1" customWidth="1"/>
    <col min="7666" max="7667" width="16.6640625" style="80" bestFit="1" customWidth="1"/>
    <col min="7668" max="7668" width="18.44140625" style="80" customWidth="1"/>
    <col min="7669" max="7669" width="16.6640625" style="80" bestFit="1" customWidth="1"/>
    <col min="7670" max="7670" width="19.109375" style="80" customWidth="1"/>
    <col min="7671" max="7671" width="15.6640625" style="80" customWidth="1"/>
    <col min="7672" max="7672" width="9" style="80" customWidth="1"/>
    <col min="7673" max="7673" width="12.33203125" style="80" customWidth="1"/>
    <col min="7674" max="7674" width="11.88671875" style="80" customWidth="1"/>
    <col min="7675" max="7675" width="11.109375" style="80" customWidth="1"/>
    <col min="7676" max="7676" width="7.88671875" style="80" customWidth="1"/>
    <col min="7677" max="7677" width="15" style="80" customWidth="1"/>
    <col min="7678" max="7678" width="15.44140625" style="80" customWidth="1"/>
    <col min="7679" max="7679" width="11.6640625" style="80" customWidth="1"/>
    <col min="7680" max="7680" width="6.44140625" style="80" customWidth="1"/>
    <col min="7681" max="7681" width="4.109375" style="80" customWidth="1"/>
    <col min="7682" max="7682" width="66.44140625" style="80" customWidth="1"/>
    <col min="7683" max="7683" width="6.44140625" style="80" customWidth="1"/>
    <col min="7684" max="7684" width="10.44140625" style="80" customWidth="1"/>
    <col min="7685" max="7685" width="11.6640625" style="80" customWidth="1"/>
    <col min="7686" max="7686" width="15.6640625" style="80" customWidth="1"/>
    <col min="7687" max="7687" width="16.6640625" style="80" customWidth="1"/>
    <col min="7688" max="7917" width="11.44140625" style="80"/>
    <col min="7918" max="7918" width="5.6640625" style="80" customWidth="1"/>
    <col min="7919" max="7919" width="68.88671875" style="80" customWidth="1"/>
    <col min="7920" max="7920" width="5.6640625" style="80" customWidth="1"/>
    <col min="7921" max="7921" width="11" style="80" bestFit="1" customWidth="1"/>
    <col min="7922" max="7923" width="16.6640625" style="80" bestFit="1" customWidth="1"/>
    <col min="7924" max="7924" width="18.44140625" style="80" customWidth="1"/>
    <col min="7925" max="7925" width="16.6640625" style="80" bestFit="1" customWidth="1"/>
    <col min="7926" max="7926" width="19.109375" style="80" customWidth="1"/>
    <col min="7927" max="7927" width="15.6640625" style="80" customWidth="1"/>
    <col min="7928" max="7928" width="9" style="80" customWidth="1"/>
    <col min="7929" max="7929" width="12.33203125" style="80" customWidth="1"/>
    <col min="7930" max="7930" width="11.88671875" style="80" customWidth="1"/>
    <col min="7931" max="7931" width="11.109375" style="80" customWidth="1"/>
    <col min="7932" max="7932" width="7.88671875" style="80" customWidth="1"/>
    <col min="7933" max="7933" width="15" style="80" customWidth="1"/>
    <col min="7934" max="7934" width="15.44140625" style="80" customWidth="1"/>
    <col min="7935" max="7935" width="11.6640625" style="80" customWidth="1"/>
    <col min="7936" max="7936" width="6.44140625" style="80" customWidth="1"/>
    <col min="7937" max="7937" width="4.109375" style="80" customWidth="1"/>
    <col min="7938" max="7938" width="66.44140625" style="80" customWidth="1"/>
    <col min="7939" max="7939" width="6.44140625" style="80" customWidth="1"/>
    <col min="7940" max="7940" width="10.44140625" style="80" customWidth="1"/>
    <col min="7941" max="7941" width="11.6640625" style="80" customWidth="1"/>
    <col min="7942" max="7942" width="15.6640625" style="80" customWidth="1"/>
    <col min="7943" max="7943" width="16.6640625" style="80" customWidth="1"/>
    <col min="7944" max="8173" width="11.44140625" style="80"/>
    <col min="8174" max="8174" width="5.6640625" style="80" customWidth="1"/>
    <col min="8175" max="8175" width="68.88671875" style="80" customWidth="1"/>
    <col min="8176" max="8176" width="5.6640625" style="80" customWidth="1"/>
    <col min="8177" max="8177" width="11" style="80" bestFit="1" customWidth="1"/>
    <col min="8178" max="8179" width="16.6640625" style="80" bestFit="1" customWidth="1"/>
    <col min="8180" max="8180" width="18.44140625" style="80" customWidth="1"/>
    <col min="8181" max="8181" width="16.6640625" style="80" bestFit="1" customWidth="1"/>
    <col min="8182" max="8182" width="19.109375" style="80" customWidth="1"/>
    <col min="8183" max="8183" width="15.6640625" style="80" customWidth="1"/>
    <col min="8184" max="8184" width="9" style="80" customWidth="1"/>
    <col min="8185" max="8185" width="12.33203125" style="80" customWidth="1"/>
    <col min="8186" max="8186" width="11.88671875" style="80" customWidth="1"/>
    <col min="8187" max="8187" width="11.109375" style="80" customWidth="1"/>
    <col min="8188" max="8188" width="7.88671875" style="80" customWidth="1"/>
    <col min="8189" max="8189" width="15" style="80" customWidth="1"/>
    <col min="8190" max="8190" width="15.44140625" style="80" customWidth="1"/>
    <col min="8191" max="8191" width="11.6640625" style="80" customWidth="1"/>
    <col min="8192" max="8192" width="6.44140625" style="80" customWidth="1"/>
    <col min="8193" max="8193" width="4.109375" style="80" customWidth="1"/>
    <col min="8194" max="8194" width="66.44140625" style="80" customWidth="1"/>
    <col min="8195" max="8195" width="6.44140625" style="80" customWidth="1"/>
    <col min="8196" max="8196" width="10.44140625" style="80" customWidth="1"/>
    <col min="8197" max="8197" width="11.6640625" style="80" customWidth="1"/>
    <col min="8198" max="8198" width="15.6640625" style="80" customWidth="1"/>
    <col min="8199" max="8199" width="16.6640625" style="80" customWidth="1"/>
    <col min="8200" max="8429" width="11.44140625" style="80"/>
    <col min="8430" max="8430" width="5.6640625" style="80" customWidth="1"/>
    <col min="8431" max="8431" width="68.88671875" style="80" customWidth="1"/>
    <col min="8432" max="8432" width="5.6640625" style="80" customWidth="1"/>
    <col min="8433" max="8433" width="11" style="80" bestFit="1" customWidth="1"/>
    <col min="8434" max="8435" width="16.6640625" style="80" bestFit="1" customWidth="1"/>
    <col min="8436" max="8436" width="18.44140625" style="80" customWidth="1"/>
    <col min="8437" max="8437" width="16.6640625" style="80" bestFit="1" customWidth="1"/>
    <col min="8438" max="8438" width="19.109375" style="80" customWidth="1"/>
    <col min="8439" max="8439" width="15.6640625" style="80" customWidth="1"/>
    <col min="8440" max="8440" width="9" style="80" customWidth="1"/>
    <col min="8441" max="8441" width="12.33203125" style="80" customWidth="1"/>
    <col min="8442" max="8442" width="11.88671875" style="80" customWidth="1"/>
    <col min="8443" max="8443" width="11.109375" style="80" customWidth="1"/>
    <col min="8444" max="8444" width="7.88671875" style="80" customWidth="1"/>
    <col min="8445" max="8445" width="15" style="80" customWidth="1"/>
    <col min="8446" max="8446" width="15.44140625" style="80" customWidth="1"/>
    <col min="8447" max="8447" width="11.6640625" style="80" customWidth="1"/>
    <col min="8448" max="8448" width="6.44140625" style="80" customWidth="1"/>
    <col min="8449" max="8449" width="4.109375" style="80" customWidth="1"/>
    <col min="8450" max="8450" width="66.44140625" style="80" customWidth="1"/>
    <col min="8451" max="8451" width="6.44140625" style="80" customWidth="1"/>
    <col min="8452" max="8452" width="10.44140625" style="80" customWidth="1"/>
    <col min="8453" max="8453" width="11.6640625" style="80" customWidth="1"/>
    <col min="8454" max="8454" width="15.6640625" style="80" customWidth="1"/>
    <col min="8455" max="8455" width="16.6640625" style="80" customWidth="1"/>
    <col min="8456" max="8685" width="11.44140625" style="80"/>
    <col min="8686" max="8686" width="5.6640625" style="80" customWidth="1"/>
    <col min="8687" max="8687" width="68.88671875" style="80" customWidth="1"/>
    <col min="8688" max="8688" width="5.6640625" style="80" customWidth="1"/>
    <col min="8689" max="8689" width="11" style="80" bestFit="1" customWidth="1"/>
    <col min="8690" max="8691" width="16.6640625" style="80" bestFit="1" customWidth="1"/>
    <col min="8692" max="8692" width="18.44140625" style="80" customWidth="1"/>
    <col min="8693" max="8693" width="16.6640625" style="80" bestFit="1" customWidth="1"/>
    <col min="8694" max="8694" width="19.109375" style="80" customWidth="1"/>
    <col min="8695" max="8695" width="15.6640625" style="80" customWidth="1"/>
    <col min="8696" max="8696" width="9" style="80" customWidth="1"/>
    <col min="8697" max="8697" width="12.33203125" style="80" customWidth="1"/>
    <col min="8698" max="8698" width="11.88671875" style="80" customWidth="1"/>
    <col min="8699" max="8699" width="11.109375" style="80" customWidth="1"/>
    <col min="8700" max="8700" width="7.88671875" style="80" customWidth="1"/>
    <col min="8701" max="8701" width="15" style="80" customWidth="1"/>
    <col min="8702" max="8702" width="15.44140625" style="80" customWidth="1"/>
    <col min="8703" max="8703" width="11.6640625" style="80" customWidth="1"/>
    <col min="8704" max="8704" width="6.44140625" style="80" customWidth="1"/>
    <col min="8705" max="8705" width="4.109375" style="80" customWidth="1"/>
    <col min="8706" max="8706" width="66.44140625" style="80" customWidth="1"/>
    <col min="8707" max="8707" width="6.44140625" style="80" customWidth="1"/>
    <col min="8708" max="8708" width="10.44140625" style="80" customWidth="1"/>
    <col min="8709" max="8709" width="11.6640625" style="80" customWidth="1"/>
    <col min="8710" max="8710" width="15.6640625" style="80" customWidth="1"/>
    <col min="8711" max="8711" width="16.6640625" style="80" customWidth="1"/>
    <col min="8712" max="8941" width="11.44140625" style="80"/>
    <col min="8942" max="8942" width="5.6640625" style="80" customWidth="1"/>
    <col min="8943" max="8943" width="68.88671875" style="80" customWidth="1"/>
    <col min="8944" max="8944" width="5.6640625" style="80" customWidth="1"/>
    <col min="8945" max="8945" width="11" style="80" bestFit="1" customWidth="1"/>
    <col min="8946" max="8947" width="16.6640625" style="80" bestFit="1" customWidth="1"/>
    <col min="8948" max="8948" width="18.44140625" style="80" customWidth="1"/>
    <col min="8949" max="8949" width="16.6640625" style="80" bestFit="1" customWidth="1"/>
    <col min="8950" max="8950" width="19.109375" style="80" customWidth="1"/>
    <col min="8951" max="8951" width="15.6640625" style="80" customWidth="1"/>
    <col min="8952" max="8952" width="9" style="80" customWidth="1"/>
    <col min="8953" max="8953" width="12.33203125" style="80" customWidth="1"/>
    <col min="8954" max="8954" width="11.88671875" style="80" customWidth="1"/>
    <col min="8955" max="8955" width="11.109375" style="80" customWidth="1"/>
    <col min="8956" max="8956" width="7.88671875" style="80" customWidth="1"/>
    <col min="8957" max="8957" width="15" style="80" customWidth="1"/>
    <col min="8958" max="8958" width="15.44140625" style="80" customWidth="1"/>
    <col min="8959" max="8959" width="11.6640625" style="80" customWidth="1"/>
    <col min="8960" max="8960" width="6.44140625" style="80" customWidth="1"/>
    <col min="8961" max="8961" width="4.109375" style="80" customWidth="1"/>
    <col min="8962" max="8962" width="66.44140625" style="80" customWidth="1"/>
    <col min="8963" max="8963" width="6.44140625" style="80" customWidth="1"/>
    <col min="8964" max="8964" width="10.44140625" style="80" customWidth="1"/>
    <col min="8965" max="8965" width="11.6640625" style="80" customWidth="1"/>
    <col min="8966" max="8966" width="15.6640625" style="80" customWidth="1"/>
    <col min="8967" max="8967" width="16.6640625" style="80" customWidth="1"/>
    <col min="8968" max="9197" width="11.44140625" style="80"/>
    <col min="9198" max="9198" width="5.6640625" style="80" customWidth="1"/>
    <col min="9199" max="9199" width="68.88671875" style="80" customWidth="1"/>
    <col min="9200" max="9200" width="5.6640625" style="80" customWidth="1"/>
    <col min="9201" max="9201" width="11" style="80" bestFit="1" customWidth="1"/>
    <col min="9202" max="9203" width="16.6640625" style="80" bestFit="1" customWidth="1"/>
    <col min="9204" max="9204" width="18.44140625" style="80" customWidth="1"/>
    <col min="9205" max="9205" width="16.6640625" style="80" bestFit="1" customWidth="1"/>
    <col min="9206" max="9206" width="19.109375" style="80" customWidth="1"/>
    <col min="9207" max="9207" width="15.6640625" style="80" customWidth="1"/>
    <col min="9208" max="9208" width="9" style="80" customWidth="1"/>
    <col min="9209" max="9209" width="12.33203125" style="80" customWidth="1"/>
    <col min="9210" max="9210" width="11.88671875" style="80" customWidth="1"/>
    <col min="9211" max="9211" width="11.109375" style="80" customWidth="1"/>
    <col min="9212" max="9212" width="7.88671875" style="80" customWidth="1"/>
    <col min="9213" max="9213" width="15" style="80" customWidth="1"/>
    <col min="9214" max="9214" width="15.44140625" style="80" customWidth="1"/>
    <col min="9215" max="9215" width="11.6640625" style="80" customWidth="1"/>
    <col min="9216" max="9216" width="6.44140625" style="80" customWidth="1"/>
    <col min="9217" max="9217" width="4.109375" style="80" customWidth="1"/>
    <col min="9218" max="9218" width="66.44140625" style="80" customWidth="1"/>
    <col min="9219" max="9219" width="6.44140625" style="80" customWidth="1"/>
    <col min="9220" max="9220" width="10.44140625" style="80" customWidth="1"/>
    <col min="9221" max="9221" width="11.6640625" style="80" customWidth="1"/>
    <col min="9222" max="9222" width="15.6640625" style="80" customWidth="1"/>
    <col min="9223" max="9223" width="16.6640625" style="80" customWidth="1"/>
    <col min="9224" max="9453" width="11.44140625" style="80"/>
    <col min="9454" max="9454" width="5.6640625" style="80" customWidth="1"/>
    <col min="9455" max="9455" width="68.88671875" style="80" customWidth="1"/>
    <col min="9456" max="9456" width="5.6640625" style="80" customWidth="1"/>
    <col min="9457" max="9457" width="11" style="80" bestFit="1" customWidth="1"/>
    <col min="9458" max="9459" width="16.6640625" style="80" bestFit="1" customWidth="1"/>
    <col min="9460" max="9460" width="18.44140625" style="80" customWidth="1"/>
    <col min="9461" max="9461" width="16.6640625" style="80" bestFit="1" customWidth="1"/>
    <col min="9462" max="9462" width="19.109375" style="80" customWidth="1"/>
    <col min="9463" max="9463" width="15.6640625" style="80" customWidth="1"/>
    <col min="9464" max="9464" width="9" style="80" customWidth="1"/>
    <col min="9465" max="9465" width="12.33203125" style="80" customWidth="1"/>
    <col min="9466" max="9466" width="11.88671875" style="80" customWidth="1"/>
    <col min="9467" max="9467" width="11.109375" style="80" customWidth="1"/>
    <col min="9468" max="9468" width="7.88671875" style="80" customWidth="1"/>
    <col min="9469" max="9469" width="15" style="80" customWidth="1"/>
    <col min="9470" max="9470" width="15.44140625" style="80" customWidth="1"/>
    <col min="9471" max="9471" width="11.6640625" style="80" customWidth="1"/>
    <col min="9472" max="9472" width="6.44140625" style="80" customWidth="1"/>
    <col min="9473" max="9473" width="4.109375" style="80" customWidth="1"/>
    <col min="9474" max="9474" width="66.44140625" style="80" customWidth="1"/>
    <col min="9475" max="9475" width="6.44140625" style="80" customWidth="1"/>
    <col min="9476" max="9476" width="10.44140625" style="80" customWidth="1"/>
    <col min="9477" max="9477" width="11.6640625" style="80" customWidth="1"/>
    <col min="9478" max="9478" width="15.6640625" style="80" customWidth="1"/>
    <col min="9479" max="9479" width="16.6640625" style="80" customWidth="1"/>
    <col min="9480" max="9709" width="11.44140625" style="80"/>
    <col min="9710" max="9710" width="5.6640625" style="80" customWidth="1"/>
    <col min="9711" max="9711" width="68.88671875" style="80" customWidth="1"/>
    <col min="9712" max="9712" width="5.6640625" style="80" customWidth="1"/>
    <col min="9713" max="9713" width="11" style="80" bestFit="1" customWidth="1"/>
    <col min="9714" max="9715" width="16.6640625" style="80" bestFit="1" customWidth="1"/>
    <col min="9716" max="9716" width="18.44140625" style="80" customWidth="1"/>
    <col min="9717" max="9717" width="16.6640625" style="80" bestFit="1" customWidth="1"/>
    <col min="9718" max="9718" width="19.109375" style="80" customWidth="1"/>
    <col min="9719" max="9719" width="15.6640625" style="80" customWidth="1"/>
    <col min="9720" max="9720" width="9" style="80" customWidth="1"/>
    <col min="9721" max="9721" width="12.33203125" style="80" customWidth="1"/>
    <col min="9722" max="9722" width="11.88671875" style="80" customWidth="1"/>
    <col min="9723" max="9723" width="11.109375" style="80" customWidth="1"/>
    <col min="9724" max="9724" width="7.88671875" style="80" customWidth="1"/>
    <col min="9725" max="9725" width="15" style="80" customWidth="1"/>
    <col min="9726" max="9726" width="15.44140625" style="80" customWidth="1"/>
    <col min="9727" max="9727" width="11.6640625" style="80" customWidth="1"/>
    <col min="9728" max="9728" width="6.44140625" style="80" customWidth="1"/>
    <col min="9729" max="9729" width="4.109375" style="80" customWidth="1"/>
    <col min="9730" max="9730" width="66.44140625" style="80" customWidth="1"/>
    <col min="9731" max="9731" width="6.44140625" style="80" customWidth="1"/>
    <col min="9732" max="9732" width="10.44140625" style="80" customWidth="1"/>
    <col min="9733" max="9733" width="11.6640625" style="80" customWidth="1"/>
    <col min="9734" max="9734" width="15.6640625" style="80" customWidth="1"/>
    <col min="9735" max="9735" width="16.6640625" style="80" customWidth="1"/>
    <col min="9736" max="9965" width="11.44140625" style="80"/>
    <col min="9966" max="9966" width="5.6640625" style="80" customWidth="1"/>
    <col min="9967" max="9967" width="68.88671875" style="80" customWidth="1"/>
    <col min="9968" max="9968" width="5.6640625" style="80" customWidth="1"/>
    <col min="9969" max="9969" width="11" style="80" bestFit="1" customWidth="1"/>
    <col min="9970" max="9971" width="16.6640625" style="80" bestFit="1" customWidth="1"/>
    <col min="9972" max="9972" width="18.44140625" style="80" customWidth="1"/>
    <col min="9973" max="9973" width="16.6640625" style="80" bestFit="1" customWidth="1"/>
    <col min="9974" max="9974" width="19.109375" style="80" customWidth="1"/>
    <col min="9975" max="9975" width="15.6640625" style="80" customWidth="1"/>
    <col min="9976" max="9976" width="9" style="80" customWidth="1"/>
    <col min="9977" max="9977" width="12.33203125" style="80" customWidth="1"/>
    <col min="9978" max="9978" width="11.88671875" style="80" customWidth="1"/>
    <col min="9979" max="9979" width="11.109375" style="80" customWidth="1"/>
    <col min="9980" max="9980" width="7.88671875" style="80" customWidth="1"/>
    <col min="9981" max="9981" width="15" style="80" customWidth="1"/>
    <col min="9982" max="9982" width="15.44140625" style="80" customWidth="1"/>
    <col min="9983" max="9983" width="11.6640625" style="80" customWidth="1"/>
    <col min="9984" max="9984" width="6.44140625" style="80" customWidth="1"/>
    <col min="9985" max="9985" width="4.109375" style="80" customWidth="1"/>
    <col min="9986" max="9986" width="66.44140625" style="80" customWidth="1"/>
    <col min="9987" max="9987" width="6.44140625" style="80" customWidth="1"/>
    <col min="9988" max="9988" width="10.44140625" style="80" customWidth="1"/>
    <col min="9989" max="9989" width="11.6640625" style="80" customWidth="1"/>
    <col min="9990" max="9990" width="15.6640625" style="80" customWidth="1"/>
    <col min="9991" max="9991" width="16.6640625" style="80" customWidth="1"/>
    <col min="9992" max="10221" width="11.44140625" style="80"/>
    <col min="10222" max="10222" width="5.6640625" style="80" customWidth="1"/>
    <col min="10223" max="10223" width="68.88671875" style="80" customWidth="1"/>
    <col min="10224" max="10224" width="5.6640625" style="80" customWidth="1"/>
    <col min="10225" max="10225" width="11" style="80" bestFit="1" customWidth="1"/>
    <col min="10226" max="10227" width="16.6640625" style="80" bestFit="1" customWidth="1"/>
    <col min="10228" max="10228" width="18.44140625" style="80" customWidth="1"/>
    <col min="10229" max="10229" width="16.6640625" style="80" bestFit="1" customWidth="1"/>
    <col min="10230" max="10230" width="19.109375" style="80" customWidth="1"/>
    <col min="10231" max="10231" width="15.6640625" style="80" customWidth="1"/>
    <col min="10232" max="10232" width="9" style="80" customWidth="1"/>
    <col min="10233" max="10233" width="12.33203125" style="80" customWidth="1"/>
    <col min="10234" max="10234" width="11.88671875" style="80" customWidth="1"/>
    <col min="10235" max="10235" width="11.109375" style="80" customWidth="1"/>
    <col min="10236" max="10236" width="7.88671875" style="80" customWidth="1"/>
    <col min="10237" max="10237" width="15" style="80" customWidth="1"/>
    <col min="10238" max="10238" width="15.44140625" style="80" customWidth="1"/>
    <col min="10239" max="10239" width="11.6640625" style="80" customWidth="1"/>
    <col min="10240" max="10240" width="6.44140625" style="80" customWidth="1"/>
    <col min="10241" max="10241" width="4.109375" style="80" customWidth="1"/>
    <col min="10242" max="10242" width="66.44140625" style="80" customWidth="1"/>
    <col min="10243" max="10243" width="6.44140625" style="80" customWidth="1"/>
    <col min="10244" max="10244" width="10.44140625" style="80" customWidth="1"/>
    <col min="10245" max="10245" width="11.6640625" style="80" customWidth="1"/>
    <col min="10246" max="10246" width="15.6640625" style="80" customWidth="1"/>
    <col min="10247" max="10247" width="16.6640625" style="80" customWidth="1"/>
    <col min="10248" max="10477" width="11.44140625" style="80"/>
    <col min="10478" max="10478" width="5.6640625" style="80" customWidth="1"/>
    <col min="10479" max="10479" width="68.88671875" style="80" customWidth="1"/>
    <col min="10480" max="10480" width="5.6640625" style="80" customWidth="1"/>
    <col min="10481" max="10481" width="11" style="80" bestFit="1" customWidth="1"/>
    <col min="10482" max="10483" width="16.6640625" style="80" bestFit="1" customWidth="1"/>
    <col min="10484" max="10484" width="18.44140625" style="80" customWidth="1"/>
    <col min="10485" max="10485" width="16.6640625" style="80" bestFit="1" customWidth="1"/>
    <col min="10486" max="10486" width="19.109375" style="80" customWidth="1"/>
    <col min="10487" max="10487" width="15.6640625" style="80" customWidth="1"/>
    <col min="10488" max="10488" width="9" style="80" customWidth="1"/>
    <col min="10489" max="10489" width="12.33203125" style="80" customWidth="1"/>
    <col min="10490" max="10490" width="11.88671875" style="80" customWidth="1"/>
    <col min="10491" max="10491" width="11.109375" style="80" customWidth="1"/>
    <col min="10492" max="10492" width="7.88671875" style="80" customWidth="1"/>
    <col min="10493" max="10493" width="15" style="80" customWidth="1"/>
    <col min="10494" max="10494" width="15.44140625" style="80" customWidth="1"/>
    <col min="10495" max="10495" width="11.6640625" style="80" customWidth="1"/>
    <col min="10496" max="10496" width="6.44140625" style="80" customWidth="1"/>
    <col min="10497" max="10497" width="4.109375" style="80" customWidth="1"/>
    <col min="10498" max="10498" width="66.44140625" style="80" customWidth="1"/>
    <col min="10499" max="10499" width="6.44140625" style="80" customWidth="1"/>
    <col min="10500" max="10500" width="10.44140625" style="80" customWidth="1"/>
    <col min="10501" max="10501" width="11.6640625" style="80" customWidth="1"/>
    <col min="10502" max="10502" width="15.6640625" style="80" customWidth="1"/>
    <col min="10503" max="10503" width="16.6640625" style="80" customWidth="1"/>
    <col min="10504" max="10733" width="11.44140625" style="80"/>
    <col min="10734" max="10734" width="5.6640625" style="80" customWidth="1"/>
    <col min="10735" max="10735" width="68.88671875" style="80" customWidth="1"/>
    <col min="10736" max="10736" width="5.6640625" style="80" customWidth="1"/>
    <col min="10737" max="10737" width="11" style="80" bestFit="1" customWidth="1"/>
    <col min="10738" max="10739" width="16.6640625" style="80" bestFit="1" customWidth="1"/>
    <col min="10740" max="10740" width="18.44140625" style="80" customWidth="1"/>
    <col min="10741" max="10741" width="16.6640625" style="80" bestFit="1" customWidth="1"/>
    <col min="10742" max="10742" width="19.109375" style="80" customWidth="1"/>
    <col min="10743" max="10743" width="15.6640625" style="80" customWidth="1"/>
    <col min="10744" max="10744" width="9" style="80" customWidth="1"/>
    <col min="10745" max="10745" width="12.33203125" style="80" customWidth="1"/>
    <col min="10746" max="10746" width="11.88671875" style="80" customWidth="1"/>
    <col min="10747" max="10747" width="11.109375" style="80" customWidth="1"/>
    <col min="10748" max="10748" width="7.88671875" style="80" customWidth="1"/>
    <col min="10749" max="10749" width="15" style="80" customWidth="1"/>
    <col min="10750" max="10750" width="15.44140625" style="80" customWidth="1"/>
    <col min="10751" max="10751" width="11.6640625" style="80" customWidth="1"/>
    <col min="10752" max="10752" width="6.44140625" style="80" customWidth="1"/>
    <col min="10753" max="10753" width="4.109375" style="80" customWidth="1"/>
    <col min="10754" max="10754" width="66.44140625" style="80" customWidth="1"/>
    <col min="10755" max="10755" width="6.44140625" style="80" customWidth="1"/>
    <col min="10756" max="10756" width="10.44140625" style="80" customWidth="1"/>
    <col min="10757" max="10757" width="11.6640625" style="80" customWidth="1"/>
    <col min="10758" max="10758" width="15.6640625" style="80" customWidth="1"/>
    <col min="10759" max="10759" width="16.6640625" style="80" customWidth="1"/>
    <col min="10760" max="10989" width="11.44140625" style="80"/>
    <col min="10990" max="10990" width="5.6640625" style="80" customWidth="1"/>
    <col min="10991" max="10991" width="68.88671875" style="80" customWidth="1"/>
    <col min="10992" max="10992" width="5.6640625" style="80" customWidth="1"/>
    <col min="10993" max="10993" width="11" style="80" bestFit="1" customWidth="1"/>
    <col min="10994" max="10995" width="16.6640625" style="80" bestFit="1" customWidth="1"/>
    <col min="10996" max="10996" width="18.44140625" style="80" customWidth="1"/>
    <col min="10997" max="10997" width="16.6640625" style="80" bestFit="1" customWidth="1"/>
    <col min="10998" max="10998" width="19.109375" style="80" customWidth="1"/>
    <col min="10999" max="10999" width="15.6640625" style="80" customWidth="1"/>
    <col min="11000" max="11000" width="9" style="80" customWidth="1"/>
    <col min="11001" max="11001" width="12.33203125" style="80" customWidth="1"/>
    <col min="11002" max="11002" width="11.88671875" style="80" customWidth="1"/>
    <col min="11003" max="11003" width="11.109375" style="80" customWidth="1"/>
    <col min="11004" max="11004" width="7.88671875" style="80" customWidth="1"/>
    <col min="11005" max="11005" width="15" style="80" customWidth="1"/>
    <col min="11006" max="11006" width="15.44140625" style="80" customWidth="1"/>
    <col min="11007" max="11007" width="11.6640625" style="80" customWidth="1"/>
    <col min="11008" max="11008" width="6.44140625" style="80" customWidth="1"/>
    <col min="11009" max="11009" width="4.109375" style="80" customWidth="1"/>
    <col min="11010" max="11010" width="66.44140625" style="80" customWidth="1"/>
    <col min="11011" max="11011" width="6.44140625" style="80" customWidth="1"/>
    <col min="11012" max="11012" width="10.44140625" style="80" customWidth="1"/>
    <col min="11013" max="11013" width="11.6640625" style="80" customWidth="1"/>
    <col min="11014" max="11014" width="15.6640625" style="80" customWidth="1"/>
    <col min="11015" max="11015" width="16.6640625" style="80" customWidth="1"/>
    <col min="11016" max="11245" width="11.44140625" style="80"/>
    <col min="11246" max="11246" width="5.6640625" style="80" customWidth="1"/>
    <col min="11247" max="11247" width="68.88671875" style="80" customWidth="1"/>
    <col min="11248" max="11248" width="5.6640625" style="80" customWidth="1"/>
    <col min="11249" max="11249" width="11" style="80" bestFit="1" customWidth="1"/>
    <col min="11250" max="11251" width="16.6640625" style="80" bestFit="1" customWidth="1"/>
    <col min="11252" max="11252" width="18.44140625" style="80" customWidth="1"/>
    <col min="11253" max="11253" width="16.6640625" style="80" bestFit="1" customWidth="1"/>
    <col min="11254" max="11254" width="19.109375" style="80" customWidth="1"/>
    <col min="11255" max="11255" width="15.6640625" style="80" customWidth="1"/>
    <col min="11256" max="11256" width="9" style="80" customWidth="1"/>
    <col min="11257" max="11257" width="12.33203125" style="80" customWidth="1"/>
    <col min="11258" max="11258" width="11.88671875" style="80" customWidth="1"/>
    <col min="11259" max="11259" width="11.109375" style="80" customWidth="1"/>
    <col min="11260" max="11260" width="7.88671875" style="80" customWidth="1"/>
    <col min="11261" max="11261" width="15" style="80" customWidth="1"/>
    <col min="11262" max="11262" width="15.44140625" style="80" customWidth="1"/>
    <col min="11263" max="11263" width="11.6640625" style="80" customWidth="1"/>
    <col min="11264" max="11264" width="6.44140625" style="80" customWidth="1"/>
    <col min="11265" max="11265" width="4.109375" style="80" customWidth="1"/>
    <col min="11266" max="11266" width="66.44140625" style="80" customWidth="1"/>
    <col min="11267" max="11267" width="6.44140625" style="80" customWidth="1"/>
    <col min="11268" max="11268" width="10.44140625" style="80" customWidth="1"/>
    <col min="11269" max="11269" width="11.6640625" style="80" customWidth="1"/>
    <col min="11270" max="11270" width="15.6640625" style="80" customWidth="1"/>
    <col min="11271" max="11271" width="16.6640625" style="80" customWidth="1"/>
    <col min="11272" max="11501" width="11.44140625" style="80"/>
    <col min="11502" max="11502" width="5.6640625" style="80" customWidth="1"/>
    <col min="11503" max="11503" width="68.88671875" style="80" customWidth="1"/>
    <col min="11504" max="11504" width="5.6640625" style="80" customWidth="1"/>
    <col min="11505" max="11505" width="11" style="80" bestFit="1" customWidth="1"/>
    <col min="11506" max="11507" width="16.6640625" style="80" bestFit="1" customWidth="1"/>
    <col min="11508" max="11508" width="18.44140625" style="80" customWidth="1"/>
    <col min="11509" max="11509" width="16.6640625" style="80" bestFit="1" customWidth="1"/>
    <col min="11510" max="11510" width="19.109375" style="80" customWidth="1"/>
    <col min="11511" max="11511" width="15.6640625" style="80" customWidth="1"/>
    <col min="11512" max="11512" width="9" style="80" customWidth="1"/>
    <col min="11513" max="11513" width="12.33203125" style="80" customWidth="1"/>
    <col min="11514" max="11514" width="11.88671875" style="80" customWidth="1"/>
    <col min="11515" max="11515" width="11.109375" style="80" customWidth="1"/>
    <col min="11516" max="11516" width="7.88671875" style="80" customWidth="1"/>
    <col min="11517" max="11517" width="15" style="80" customWidth="1"/>
    <col min="11518" max="11518" width="15.44140625" style="80" customWidth="1"/>
    <col min="11519" max="11519" width="11.6640625" style="80" customWidth="1"/>
    <col min="11520" max="11520" width="6.44140625" style="80" customWidth="1"/>
    <col min="11521" max="11521" width="4.109375" style="80" customWidth="1"/>
    <col min="11522" max="11522" width="66.44140625" style="80" customWidth="1"/>
    <col min="11523" max="11523" width="6.44140625" style="80" customWidth="1"/>
    <col min="11524" max="11524" width="10.44140625" style="80" customWidth="1"/>
    <col min="11525" max="11525" width="11.6640625" style="80" customWidth="1"/>
    <col min="11526" max="11526" width="15.6640625" style="80" customWidth="1"/>
    <col min="11527" max="11527" width="16.6640625" style="80" customWidth="1"/>
    <col min="11528" max="11757" width="11.44140625" style="80"/>
    <col min="11758" max="11758" width="5.6640625" style="80" customWidth="1"/>
    <col min="11759" max="11759" width="68.88671875" style="80" customWidth="1"/>
    <col min="11760" max="11760" width="5.6640625" style="80" customWidth="1"/>
    <col min="11761" max="11761" width="11" style="80" bestFit="1" customWidth="1"/>
    <col min="11762" max="11763" width="16.6640625" style="80" bestFit="1" customWidth="1"/>
    <col min="11764" max="11764" width="18.44140625" style="80" customWidth="1"/>
    <col min="11765" max="11765" width="16.6640625" style="80" bestFit="1" customWidth="1"/>
    <col min="11766" max="11766" width="19.109375" style="80" customWidth="1"/>
    <col min="11767" max="11767" width="15.6640625" style="80" customWidth="1"/>
    <col min="11768" max="11768" width="9" style="80" customWidth="1"/>
    <col min="11769" max="11769" width="12.33203125" style="80" customWidth="1"/>
    <col min="11770" max="11770" width="11.88671875" style="80" customWidth="1"/>
    <col min="11771" max="11771" width="11.109375" style="80" customWidth="1"/>
    <col min="11772" max="11772" width="7.88671875" style="80" customWidth="1"/>
    <col min="11773" max="11773" width="15" style="80" customWidth="1"/>
    <col min="11774" max="11774" width="15.44140625" style="80" customWidth="1"/>
    <col min="11775" max="11775" width="11.6640625" style="80" customWidth="1"/>
    <col min="11776" max="11776" width="6.44140625" style="80" customWidth="1"/>
    <col min="11777" max="11777" width="4.109375" style="80" customWidth="1"/>
    <col min="11778" max="11778" width="66.44140625" style="80" customWidth="1"/>
    <col min="11779" max="11779" width="6.44140625" style="80" customWidth="1"/>
    <col min="11780" max="11780" width="10.44140625" style="80" customWidth="1"/>
    <col min="11781" max="11781" width="11.6640625" style="80" customWidth="1"/>
    <col min="11782" max="11782" width="15.6640625" style="80" customWidth="1"/>
    <col min="11783" max="11783" width="16.6640625" style="80" customWidth="1"/>
    <col min="11784" max="12013" width="11.44140625" style="80"/>
    <col min="12014" max="12014" width="5.6640625" style="80" customWidth="1"/>
    <col min="12015" max="12015" width="68.88671875" style="80" customWidth="1"/>
    <col min="12016" max="12016" width="5.6640625" style="80" customWidth="1"/>
    <col min="12017" max="12017" width="11" style="80" bestFit="1" customWidth="1"/>
    <col min="12018" max="12019" width="16.6640625" style="80" bestFit="1" customWidth="1"/>
    <col min="12020" max="12020" width="18.44140625" style="80" customWidth="1"/>
    <col min="12021" max="12021" width="16.6640625" style="80" bestFit="1" customWidth="1"/>
    <col min="12022" max="12022" width="19.109375" style="80" customWidth="1"/>
    <col min="12023" max="12023" width="15.6640625" style="80" customWidth="1"/>
    <col min="12024" max="12024" width="9" style="80" customWidth="1"/>
    <col min="12025" max="12025" width="12.33203125" style="80" customWidth="1"/>
    <col min="12026" max="12026" width="11.88671875" style="80" customWidth="1"/>
    <col min="12027" max="12027" width="11.109375" style="80" customWidth="1"/>
    <col min="12028" max="12028" width="7.88671875" style="80" customWidth="1"/>
    <col min="12029" max="12029" width="15" style="80" customWidth="1"/>
    <col min="12030" max="12030" width="15.44140625" style="80" customWidth="1"/>
    <col min="12031" max="12031" width="11.6640625" style="80" customWidth="1"/>
    <col min="12032" max="12032" width="6.44140625" style="80" customWidth="1"/>
    <col min="12033" max="12033" width="4.109375" style="80" customWidth="1"/>
    <col min="12034" max="12034" width="66.44140625" style="80" customWidth="1"/>
    <col min="12035" max="12035" width="6.44140625" style="80" customWidth="1"/>
    <col min="12036" max="12036" width="10.44140625" style="80" customWidth="1"/>
    <col min="12037" max="12037" width="11.6640625" style="80" customWidth="1"/>
    <col min="12038" max="12038" width="15.6640625" style="80" customWidth="1"/>
    <col min="12039" max="12039" width="16.6640625" style="80" customWidth="1"/>
    <col min="12040" max="12269" width="11.44140625" style="80"/>
    <col min="12270" max="12270" width="5.6640625" style="80" customWidth="1"/>
    <col min="12271" max="12271" width="68.88671875" style="80" customWidth="1"/>
    <col min="12272" max="12272" width="5.6640625" style="80" customWidth="1"/>
    <col min="12273" max="12273" width="11" style="80" bestFit="1" customWidth="1"/>
    <col min="12274" max="12275" width="16.6640625" style="80" bestFit="1" customWidth="1"/>
    <col min="12276" max="12276" width="18.44140625" style="80" customWidth="1"/>
    <col min="12277" max="12277" width="16.6640625" style="80" bestFit="1" customWidth="1"/>
    <col min="12278" max="12278" width="19.109375" style="80" customWidth="1"/>
    <col min="12279" max="12279" width="15.6640625" style="80" customWidth="1"/>
    <col min="12280" max="12280" width="9" style="80" customWidth="1"/>
    <col min="12281" max="12281" width="12.33203125" style="80" customWidth="1"/>
    <col min="12282" max="12282" width="11.88671875" style="80" customWidth="1"/>
    <col min="12283" max="12283" width="11.109375" style="80" customWidth="1"/>
    <col min="12284" max="12284" width="7.88671875" style="80" customWidth="1"/>
    <col min="12285" max="12285" width="15" style="80" customWidth="1"/>
    <col min="12286" max="12286" width="15.44140625" style="80" customWidth="1"/>
    <col min="12287" max="12287" width="11.6640625" style="80" customWidth="1"/>
    <col min="12288" max="12288" width="6.44140625" style="80" customWidth="1"/>
    <col min="12289" max="12289" width="4.109375" style="80" customWidth="1"/>
    <col min="12290" max="12290" width="66.44140625" style="80" customWidth="1"/>
    <col min="12291" max="12291" width="6.44140625" style="80" customWidth="1"/>
    <col min="12292" max="12292" width="10.44140625" style="80" customWidth="1"/>
    <col min="12293" max="12293" width="11.6640625" style="80" customWidth="1"/>
    <col min="12294" max="12294" width="15.6640625" style="80" customWidth="1"/>
    <col min="12295" max="12295" width="16.6640625" style="80" customWidth="1"/>
    <col min="12296" max="12525" width="11.44140625" style="80"/>
    <col min="12526" max="12526" width="5.6640625" style="80" customWidth="1"/>
    <col min="12527" max="12527" width="68.88671875" style="80" customWidth="1"/>
    <col min="12528" max="12528" width="5.6640625" style="80" customWidth="1"/>
    <col min="12529" max="12529" width="11" style="80" bestFit="1" customWidth="1"/>
    <col min="12530" max="12531" width="16.6640625" style="80" bestFit="1" customWidth="1"/>
    <col min="12532" max="12532" width="18.44140625" style="80" customWidth="1"/>
    <col min="12533" max="12533" width="16.6640625" style="80" bestFit="1" customWidth="1"/>
    <col min="12534" max="12534" width="19.109375" style="80" customWidth="1"/>
    <col min="12535" max="12535" width="15.6640625" style="80" customWidth="1"/>
    <col min="12536" max="12536" width="9" style="80" customWidth="1"/>
    <col min="12537" max="12537" width="12.33203125" style="80" customWidth="1"/>
    <col min="12538" max="12538" width="11.88671875" style="80" customWidth="1"/>
    <col min="12539" max="12539" width="11.109375" style="80" customWidth="1"/>
    <col min="12540" max="12540" width="7.88671875" style="80" customWidth="1"/>
    <col min="12541" max="12541" width="15" style="80" customWidth="1"/>
    <col min="12542" max="12542" width="15.44140625" style="80" customWidth="1"/>
    <col min="12543" max="12543" width="11.6640625" style="80" customWidth="1"/>
    <col min="12544" max="12544" width="6.44140625" style="80" customWidth="1"/>
    <col min="12545" max="12545" width="4.109375" style="80" customWidth="1"/>
    <col min="12546" max="12546" width="66.44140625" style="80" customWidth="1"/>
    <col min="12547" max="12547" width="6.44140625" style="80" customWidth="1"/>
    <col min="12548" max="12548" width="10.44140625" style="80" customWidth="1"/>
    <col min="12549" max="12549" width="11.6640625" style="80" customWidth="1"/>
    <col min="12550" max="12550" width="15.6640625" style="80" customWidth="1"/>
    <col min="12551" max="12551" width="16.6640625" style="80" customWidth="1"/>
    <col min="12552" max="12781" width="11.44140625" style="80"/>
    <col min="12782" max="12782" width="5.6640625" style="80" customWidth="1"/>
    <col min="12783" max="12783" width="68.88671875" style="80" customWidth="1"/>
    <col min="12784" max="12784" width="5.6640625" style="80" customWidth="1"/>
    <col min="12785" max="12785" width="11" style="80" bestFit="1" customWidth="1"/>
    <col min="12786" max="12787" width="16.6640625" style="80" bestFit="1" customWidth="1"/>
    <col min="12788" max="12788" width="18.44140625" style="80" customWidth="1"/>
    <col min="12789" max="12789" width="16.6640625" style="80" bestFit="1" customWidth="1"/>
    <col min="12790" max="12790" width="19.109375" style="80" customWidth="1"/>
    <col min="12791" max="12791" width="15.6640625" style="80" customWidth="1"/>
    <col min="12792" max="12792" width="9" style="80" customWidth="1"/>
    <col min="12793" max="12793" width="12.33203125" style="80" customWidth="1"/>
    <col min="12794" max="12794" width="11.88671875" style="80" customWidth="1"/>
    <col min="12795" max="12795" width="11.109375" style="80" customWidth="1"/>
    <col min="12796" max="12796" width="7.88671875" style="80" customWidth="1"/>
    <col min="12797" max="12797" width="15" style="80" customWidth="1"/>
    <col min="12798" max="12798" width="15.44140625" style="80" customWidth="1"/>
    <col min="12799" max="12799" width="11.6640625" style="80" customWidth="1"/>
    <col min="12800" max="12800" width="6.44140625" style="80" customWidth="1"/>
    <col min="12801" max="12801" width="4.109375" style="80" customWidth="1"/>
    <col min="12802" max="12802" width="66.44140625" style="80" customWidth="1"/>
    <col min="12803" max="12803" width="6.44140625" style="80" customWidth="1"/>
    <col min="12804" max="12804" width="10.44140625" style="80" customWidth="1"/>
    <col min="12805" max="12805" width="11.6640625" style="80" customWidth="1"/>
    <col min="12806" max="12806" width="15.6640625" style="80" customWidth="1"/>
    <col min="12807" max="12807" width="16.6640625" style="80" customWidth="1"/>
    <col min="12808" max="13037" width="11.44140625" style="80"/>
    <col min="13038" max="13038" width="5.6640625" style="80" customWidth="1"/>
    <col min="13039" max="13039" width="68.88671875" style="80" customWidth="1"/>
    <col min="13040" max="13040" width="5.6640625" style="80" customWidth="1"/>
    <col min="13041" max="13041" width="11" style="80" bestFit="1" customWidth="1"/>
    <col min="13042" max="13043" width="16.6640625" style="80" bestFit="1" customWidth="1"/>
    <col min="13044" max="13044" width="18.44140625" style="80" customWidth="1"/>
    <col min="13045" max="13045" width="16.6640625" style="80" bestFit="1" customWidth="1"/>
    <col min="13046" max="13046" width="19.109375" style="80" customWidth="1"/>
    <col min="13047" max="13047" width="15.6640625" style="80" customWidth="1"/>
    <col min="13048" max="13048" width="9" style="80" customWidth="1"/>
    <col min="13049" max="13049" width="12.33203125" style="80" customWidth="1"/>
    <col min="13050" max="13050" width="11.88671875" style="80" customWidth="1"/>
    <col min="13051" max="13051" width="11.109375" style="80" customWidth="1"/>
    <col min="13052" max="13052" width="7.88671875" style="80" customWidth="1"/>
    <col min="13053" max="13053" width="15" style="80" customWidth="1"/>
    <col min="13054" max="13054" width="15.44140625" style="80" customWidth="1"/>
    <col min="13055" max="13055" width="11.6640625" style="80" customWidth="1"/>
    <col min="13056" max="13056" width="6.44140625" style="80" customWidth="1"/>
    <col min="13057" max="13057" width="4.109375" style="80" customWidth="1"/>
    <col min="13058" max="13058" width="66.44140625" style="80" customWidth="1"/>
    <col min="13059" max="13059" width="6.44140625" style="80" customWidth="1"/>
    <col min="13060" max="13060" width="10.44140625" style="80" customWidth="1"/>
    <col min="13061" max="13061" width="11.6640625" style="80" customWidth="1"/>
    <col min="13062" max="13062" width="15.6640625" style="80" customWidth="1"/>
    <col min="13063" max="13063" width="16.6640625" style="80" customWidth="1"/>
    <col min="13064" max="13293" width="11.44140625" style="80"/>
    <col min="13294" max="13294" width="5.6640625" style="80" customWidth="1"/>
    <col min="13295" max="13295" width="68.88671875" style="80" customWidth="1"/>
    <col min="13296" max="13296" width="5.6640625" style="80" customWidth="1"/>
    <col min="13297" max="13297" width="11" style="80" bestFit="1" customWidth="1"/>
    <col min="13298" max="13299" width="16.6640625" style="80" bestFit="1" customWidth="1"/>
    <col min="13300" max="13300" width="18.44140625" style="80" customWidth="1"/>
    <col min="13301" max="13301" width="16.6640625" style="80" bestFit="1" customWidth="1"/>
    <col min="13302" max="13302" width="19.109375" style="80" customWidth="1"/>
    <col min="13303" max="13303" width="15.6640625" style="80" customWidth="1"/>
    <col min="13304" max="13304" width="9" style="80" customWidth="1"/>
    <col min="13305" max="13305" width="12.33203125" style="80" customWidth="1"/>
    <col min="13306" max="13306" width="11.88671875" style="80" customWidth="1"/>
    <col min="13307" max="13307" width="11.109375" style="80" customWidth="1"/>
    <col min="13308" max="13308" width="7.88671875" style="80" customWidth="1"/>
    <col min="13309" max="13309" width="15" style="80" customWidth="1"/>
    <col min="13310" max="13310" width="15.44140625" style="80" customWidth="1"/>
    <col min="13311" max="13311" width="11.6640625" style="80" customWidth="1"/>
    <col min="13312" max="13312" width="6.44140625" style="80" customWidth="1"/>
    <col min="13313" max="13313" width="4.109375" style="80" customWidth="1"/>
    <col min="13314" max="13314" width="66.44140625" style="80" customWidth="1"/>
    <col min="13315" max="13315" width="6.44140625" style="80" customWidth="1"/>
    <col min="13316" max="13316" width="10.44140625" style="80" customWidth="1"/>
    <col min="13317" max="13317" width="11.6640625" style="80" customWidth="1"/>
    <col min="13318" max="13318" width="15.6640625" style="80" customWidth="1"/>
    <col min="13319" max="13319" width="16.6640625" style="80" customWidth="1"/>
    <col min="13320" max="13549" width="11.44140625" style="80"/>
    <col min="13550" max="13550" width="5.6640625" style="80" customWidth="1"/>
    <col min="13551" max="13551" width="68.88671875" style="80" customWidth="1"/>
    <col min="13552" max="13552" width="5.6640625" style="80" customWidth="1"/>
    <col min="13553" max="13553" width="11" style="80" bestFit="1" customWidth="1"/>
    <col min="13554" max="13555" width="16.6640625" style="80" bestFit="1" customWidth="1"/>
    <col min="13556" max="13556" width="18.44140625" style="80" customWidth="1"/>
    <col min="13557" max="13557" width="16.6640625" style="80" bestFit="1" customWidth="1"/>
    <col min="13558" max="13558" width="19.109375" style="80" customWidth="1"/>
    <col min="13559" max="13559" width="15.6640625" style="80" customWidth="1"/>
    <col min="13560" max="13560" width="9" style="80" customWidth="1"/>
    <col min="13561" max="13561" width="12.33203125" style="80" customWidth="1"/>
    <col min="13562" max="13562" width="11.88671875" style="80" customWidth="1"/>
    <col min="13563" max="13563" width="11.109375" style="80" customWidth="1"/>
    <col min="13564" max="13564" width="7.88671875" style="80" customWidth="1"/>
    <col min="13565" max="13565" width="15" style="80" customWidth="1"/>
    <col min="13566" max="13566" width="15.44140625" style="80" customWidth="1"/>
    <col min="13567" max="13567" width="11.6640625" style="80" customWidth="1"/>
    <col min="13568" max="13568" width="6.44140625" style="80" customWidth="1"/>
    <col min="13569" max="13569" width="4.109375" style="80" customWidth="1"/>
    <col min="13570" max="13570" width="66.44140625" style="80" customWidth="1"/>
    <col min="13571" max="13571" width="6.44140625" style="80" customWidth="1"/>
    <col min="13572" max="13572" width="10.44140625" style="80" customWidth="1"/>
    <col min="13573" max="13573" width="11.6640625" style="80" customWidth="1"/>
    <col min="13574" max="13574" width="15.6640625" style="80" customWidth="1"/>
    <col min="13575" max="13575" width="16.6640625" style="80" customWidth="1"/>
    <col min="13576" max="13805" width="11.44140625" style="80"/>
    <col min="13806" max="13806" width="5.6640625" style="80" customWidth="1"/>
    <col min="13807" max="13807" width="68.88671875" style="80" customWidth="1"/>
    <col min="13808" max="13808" width="5.6640625" style="80" customWidth="1"/>
    <col min="13809" max="13809" width="11" style="80" bestFit="1" customWidth="1"/>
    <col min="13810" max="13811" width="16.6640625" style="80" bestFit="1" customWidth="1"/>
    <col min="13812" max="13812" width="18.44140625" style="80" customWidth="1"/>
    <col min="13813" max="13813" width="16.6640625" style="80" bestFit="1" customWidth="1"/>
    <col min="13814" max="13814" width="19.109375" style="80" customWidth="1"/>
    <col min="13815" max="13815" width="15.6640625" style="80" customWidth="1"/>
    <col min="13816" max="13816" width="9" style="80" customWidth="1"/>
    <col min="13817" max="13817" width="12.33203125" style="80" customWidth="1"/>
    <col min="13818" max="13818" width="11.88671875" style="80" customWidth="1"/>
    <col min="13819" max="13819" width="11.109375" style="80" customWidth="1"/>
    <col min="13820" max="13820" width="7.88671875" style="80" customWidth="1"/>
    <col min="13821" max="13821" width="15" style="80" customWidth="1"/>
    <col min="13822" max="13822" width="15.44140625" style="80" customWidth="1"/>
    <col min="13823" max="13823" width="11.6640625" style="80" customWidth="1"/>
    <col min="13824" max="13824" width="6.44140625" style="80" customWidth="1"/>
    <col min="13825" max="13825" width="4.109375" style="80" customWidth="1"/>
    <col min="13826" max="13826" width="66.44140625" style="80" customWidth="1"/>
    <col min="13827" max="13827" width="6.44140625" style="80" customWidth="1"/>
    <col min="13828" max="13828" width="10.44140625" style="80" customWidth="1"/>
    <col min="13829" max="13829" width="11.6640625" style="80" customWidth="1"/>
    <col min="13830" max="13830" width="15.6640625" style="80" customWidth="1"/>
    <col min="13831" max="13831" width="16.6640625" style="80" customWidth="1"/>
    <col min="13832" max="14061" width="11.44140625" style="80"/>
    <col min="14062" max="14062" width="5.6640625" style="80" customWidth="1"/>
    <col min="14063" max="14063" width="68.88671875" style="80" customWidth="1"/>
    <col min="14064" max="14064" width="5.6640625" style="80" customWidth="1"/>
    <col min="14065" max="14065" width="11" style="80" bestFit="1" customWidth="1"/>
    <col min="14066" max="14067" width="16.6640625" style="80" bestFit="1" customWidth="1"/>
    <col min="14068" max="14068" width="18.44140625" style="80" customWidth="1"/>
    <col min="14069" max="14069" width="16.6640625" style="80" bestFit="1" customWidth="1"/>
    <col min="14070" max="14070" width="19.109375" style="80" customWidth="1"/>
    <col min="14071" max="14071" width="15.6640625" style="80" customWidth="1"/>
    <col min="14072" max="14072" width="9" style="80" customWidth="1"/>
    <col min="14073" max="14073" width="12.33203125" style="80" customWidth="1"/>
    <col min="14074" max="14074" width="11.88671875" style="80" customWidth="1"/>
    <col min="14075" max="14075" width="11.109375" style="80" customWidth="1"/>
    <col min="14076" max="14076" width="7.88671875" style="80" customWidth="1"/>
    <col min="14077" max="14077" width="15" style="80" customWidth="1"/>
    <col min="14078" max="14078" width="15.44140625" style="80" customWidth="1"/>
    <col min="14079" max="14079" width="11.6640625" style="80" customWidth="1"/>
    <col min="14080" max="14080" width="6.44140625" style="80" customWidth="1"/>
    <col min="14081" max="14081" width="4.109375" style="80" customWidth="1"/>
    <col min="14082" max="14082" width="66.44140625" style="80" customWidth="1"/>
    <col min="14083" max="14083" width="6.44140625" style="80" customWidth="1"/>
    <col min="14084" max="14084" width="10.44140625" style="80" customWidth="1"/>
    <col min="14085" max="14085" width="11.6640625" style="80" customWidth="1"/>
    <col min="14086" max="14086" width="15.6640625" style="80" customWidth="1"/>
    <col min="14087" max="14087" width="16.6640625" style="80" customWidth="1"/>
    <col min="14088" max="14317" width="11.44140625" style="80"/>
    <col min="14318" max="14318" width="5.6640625" style="80" customWidth="1"/>
    <col min="14319" max="14319" width="68.88671875" style="80" customWidth="1"/>
    <col min="14320" max="14320" width="5.6640625" style="80" customWidth="1"/>
    <col min="14321" max="14321" width="11" style="80" bestFit="1" customWidth="1"/>
    <col min="14322" max="14323" width="16.6640625" style="80" bestFit="1" customWidth="1"/>
    <col min="14324" max="14324" width="18.44140625" style="80" customWidth="1"/>
    <col min="14325" max="14325" width="16.6640625" style="80" bestFit="1" customWidth="1"/>
    <col min="14326" max="14326" width="19.109375" style="80" customWidth="1"/>
    <col min="14327" max="14327" width="15.6640625" style="80" customWidth="1"/>
    <col min="14328" max="14328" width="9" style="80" customWidth="1"/>
    <col min="14329" max="14329" width="12.33203125" style="80" customWidth="1"/>
    <col min="14330" max="14330" width="11.88671875" style="80" customWidth="1"/>
    <col min="14331" max="14331" width="11.109375" style="80" customWidth="1"/>
    <col min="14332" max="14332" width="7.88671875" style="80" customWidth="1"/>
    <col min="14333" max="14333" width="15" style="80" customWidth="1"/>
    <col min="14334" max="14334" width="15.44140625" style="80" customWidth="1"/>
    <col min="14335" max="14335" width="11.6640625" style="80" customWidth="1"/>
    <col min="14336" max="14336" width="6.44140625" style="80" customWidth="1"/>
    <col min="14337" max="14337" width="4.109375" style="80" customWidth="1"/>
    <col min="14338" max="14338" width="66.44140625" style="80" customWidth="1"/>
    <col min="14339" max="14339" width="6.44140625" style="80" customWidth="1"/>
    <col min="14340" max="14340" width="10.44140625" style="80" customWidth="1"/>
    <col min="14341" max="14341" width="11.6640625" style="80" customWidth="1"/>
    <col min="14342" max="14342" width="15.6640625" style="80" customWidth="1"/>
    <col min="14343" max="14343" width="16.6640625" style="80" customWidth="1"/>
    <col min="14344" max="14573" width="11.44140625" style="80"/>
    <col min="14574" max="14574" width="5.6640625" style="80" customWidth="1"/>
    <col min="14575" max="14575" width="68.88671875" style="80" customWidth="1"/>
    <col min="14576" max="14576" width="5.6640625" style="80" customWidth="1"/>
    <col min="14577" max="14577" width="11" style="80" bestFit="1" customWidth="1"/>
    <col min="14578" max="14579" width="16.6640625" style="80" bestFit="1" customWidth="1"/>
    <col min="14580" max="14580" width="18.44140625" style="80" customWidth="1"/>
    <col min="14581" max="14581" width="16.6640625" style="80" bestFit="1" customWidth="1"/>
    <col min="14582" max="14582" width="19.109375" style="80" customWidth="1"/>
    <col min="14583" max="14583" width="15.6640625" style="80" customWidth="1"/>
    <col min="14584" max="14584" width="9" style="80" customWidth="1"/>
    <col min="14585" max="14585" width="12.33203125" style="80" customWidth="1"/>
    <col min="14586" max="14586" width="11.88671875" style="80" customWidth="1"/>
    <col min="14587" max="14587" width="11.109375" style="80" customWidth="1"/>
    <col min="14588" max="14588" width="7.88671875" style="80" customWidth="1"/>
    <col min="14589" max="14589" width="15" style="80" customWidth="1"/>
    <col min="14590" max="14590" width="15.44140625" style="80" customWidth="1"/>
    <col min="14591" max="14591" width="11.6640625" style="80" customWidth="1"/>
    <col min="14592" max="14592" width="6.44140625" style="80" customWidth="1"/>
    <col min="14593" max="14593" width="4.109375" style="80" customWidth="1"/>
    <col min="14594" max="14594" width="66.44140625" style="80" customWidth="1"/>
    <col min="14595" max="14595" width="6.44140625" style="80" customWidth="1"/>
    <col min="14596" max="14596" width="10.44140625" style="80" customWidth="1"/>
    <col min="14597" max="14597" width="11.6640625" style="80" customWidth="1"/>
    <col min="14598" max="14598" width="15.6640625" style="80" customWidth="1"/>
    <col min="14599" max="14599" width="16.6640625" style="80" customWidth="1"/>
    <col min="14600" max="14829" width="11.44140625" style="80"/>
    <col min="14830" max="14830" width="5.6640625" style="80" customWidth="1"/>
    <col min="14831" max="14831" width="68.88671875" style="80" customWidth="1"/>
    <col min="14832" max="14832" width="5.6640625" style="80" customWidth="1"/>
    <col min="14833" max="14833" width="11" style="80" bestFit="1" customWidth="1"/>
    <col min="14834" max="14835" width="16.6640625" style="80" bestFit="1" customWidth="1"/>
    <col min="14836" max="14836" width="18.44140625" style="80" customWidth="1"/>
    <col min="14837" max="14837" width="16.6640625" style="80" bestFit="1" customWidth="1"/>
    <col min="14838" max="14838" width="19.109375" style="80" customWidth="1"/>
    <col min="14839" max="14839" width="15.6640625" style="80" customWidth="1"/>
    <col min="14840" max="14840" width="9" style="80" customWidth="1"/>
    <col min="14841" max="14841" width="12.33203125" style="80" customWidth="1"/>
    <col min="14842" max="14842" width="11.88671875" style="80" customWidth="1"/>
    <col min="14843" max="14843" width="11.109375" style="80" customWidth="1"/>
    <col min="14844" max="14844" width="7.88671875" style="80" customWidth="1"/>
    <col min="14845" max="14845" width="15" style="80" customWidth="1"/>
    <col min="14846" max="14846" width="15.44140625" style="80" customWidth="1"/>
    <col min="14847" max="14847" width="11.6640625" style="80" customWidth="1"/>
    <col min="14848" max="14848" width="6.44140625" style="80" customWidth="1"/>
    <col min="14849" max="14849" width="4.109375" style="80" customWidth="1"/>
    <col min="14850" max="14850" width="66.44140625" style="80" customWidth="1"/>
    <col min="14851" max="14851" width="6.44140625" style="80" customWidth="1"/>
    <col min="14852" max="14852" width="10.44140625" style="80" customWidth="1"/>
    <col min="14853" max="14853" width="11.6640625" style="80" customWidth="1"/>
    <col min="14854" max="14854" width="15.6640625" style="80" customWidth="1"/>
    <col min="14855" max="14855" width="16.6640625" style="80" customWidth="1"/>
    <col min="14856" max="15085" width="11.44140625" style="80"/>
    <col min="15086" max="15086" width="5.6640625" style="80" customWidth="1"/>
    <col min="15087" max="15087" width="68.88671875" style="80" customWidth="1"/>
    <col min="15088" max="15088" width="5.6640625" style="80" customWidth="1"/>
    <col min="15089" max="15089" width="11" style="80" bestFit="1" customWidth="1"/>
    <col min="15090" max="15091" width="16.6640625" style="80" bestFit="1" customWidth="1"/>
    <col min="15092" max="15092" width="18.44140625" style="80" customWidth="1"/>
    <col min="15093" max="15093" width="16.6640625" style="80" bestFit="1" customWidth="1"/>
    <col min="15094" max="15094" width="19.109375" style="80" customWidth="1"/>
    <col min="15095" max="15095" width="15.6640625" style="80" customWidth="1"/>
    <col min="15096" max="15096" width="9" style="80" customWidth="1"/>
    <col min="15097" max="15097" width="12.33203125" style="80" customWidth="1"/>
    <col min="15098" max="15098" width="11.88671875" style="80" customWidth="1"/>
    <col min="15099" max="15099" width="11.109375" style="80" customWidth="1"/>
    <col min="15100" max="15100" width="7.88671875" style="80" customWidth="1"/>
    <col min="15101" max="15101" width="15" style="80" customWidth="1"/>
    <col min="15102" max="15102" width="15.44140625" style="80" customWidth="1"/>
    <col min="15103" max="15103" width="11.6640625" style="80" customWidth="1"/>
    <col min="15104" max="15104" width="6.44140625" style="80" customWidth="1"/>
    <col min="15105" max="15105" width="4.109375" style="80" customWidth="1"/>
    <col min="15106" max="15106" width="66.44140625" style="80" customWidth="1"/>
    <col min="15107" max="15107" width="6.44140625" style="80" customWidth="1"/>
    <col min="15108" max="15108" width="10.44140625" style="80" customWidth="1"/>
    <col min="15109" max="15109" width="11.6640625" style="80" customWidth="1"/>
    <col min="15110" max="15110" width="15.6640625" style="80" customWidth="1"/>
    <col min="15111" max="15111" width="16.6640625" style="80" customWidth="1"/>
    <col min="15112" max="15341" width="11.44140625" style="80"/>
    <col min="15342" max="15342" width="5.6640625" style="80" customWidth="1"/>
    <col min="15343" max="15343" width="68.88671875" style="80" customWidth="1"/>
    <col min="15344" max="15344" width="5.6640625" style="80" customWidth="1"/>
    <col min="15345" max="15345" width="11" style="80" bestFit="1" customWidth="1"/>
    <col min="15346" max="15347" width="16.6640625" style="80" bestFit="1" customWidth="1"/>
    <col min="15348" max="15348" width="18.44140625" style="80" customWidth="1"/>
    <col min="15349" max="15349" width="16.6640625" style="80" bestFit="1" customWidth="1"/>
    <col min="15350" max="15350" width="19.109375" style="80" customWidth="1"/>
    <col min="15351" max="15351" width="15.6640625" style="80" customWidth="1"/>
    <col min="15352" max="15352" width="9" style="80" customWidth="1"/>
    <col min="15353" max="15353" width="12.33203125" style="80" customWidth="1"/>
    <col min="15354" max="15354" width="11.88671875" style="80" customWidth="1"/>
    <col min="15355" max="15355" width="11.109375" style="80" customWidth="1"/>
    <col min="15356" max="15356" width="7.88671875" style="80" customWidth="1"/>
    <col min="15357" max="15357" width="15" style="80" customWidth="1"/>
    <col min="15358" max="15358" width="15.44140625" style="80" customWidth="1"/>
    <col min="15359" max="15359" width="11.6640625" style="80" customWidth="1"/>
    <col min="15360" max="15360" width="6.44140625" style="80" customWidth="1"/>
    <col min="15361" max="15361" width="4.109375" style="80" customWidth="1"/>
    <col min="15362" max="15362" width="66.44140625" style="80" customWidth="1"/>
    <col min="15363" max="15363" width="6.44140625" style="80" customWidth="1"/>
    <col min="15364" max="15364" width="10.44140625" style="80" customWidth="1"/>
    <col min="15365" max="15365" width="11.6640625" style="80" customWidth="1"/>
    <col min="15366" max="15366" width="15.6640625" style="80" customWidth="1"/>
    <col min="15367" max="15367" width="16.6640625" style="80" customWidth="1"/>
    <col min="15368" max="15597" width="11.44140625" style="80"/>
    <col min="15598" max="15598" width="5.6640625" style="80" customWidth="1"/>
    <col min="15599" max="15599" width="68.88671875" style="80" customWidth="1"/>
    <col min="15600" max="15600" width="5.6640625" style="80" customWidth="1"/>
    <col min="15601" max="15601" width="11" style="80" bestFit="1" customWidth="1"/>
    <col min="15602" max="15603" width="16.6640625" style="80" bestFit="1" customWidth="1"/>
    <col min="15604" max="15604" width="18.44140625" style="80" customWidth="1"/>
    <col min="15605" max="15605" width="16.6640625" style="80" bestFit="1" customWidth="1"/>
    <col min="15606" max="15606" width="19.109375" style="80" customWidth="1"/>
    <col min="15607" max="15607" width="15.6640625" style="80" customWidth="1"/>
    <col min="15608" max="15608" width="9" style="80" customWidth="1"/>
    <col min="15609" max="15609" width="12.33203125" style="80" customWidth="1"/>
    <col min="15610" max="15610" width="11.88671875" style="80" customWidth="1"/>
    <col min="15611" max="15611" width="11.109375" style="80" customWidth="1"/>
    <col min="15612" max="15612" width="7.88671875" style="80" customWidth="1"/>
    <col min="15613" max="15613" width="15" style="80" customWidth="1"/>
    <col min="15614" max="15614" width="15.44140625" style="80" customWidth="1"/>
    <col min="15615" max="15615" width="11.6640625" style="80" customWidth="1"/>
    <col min="15616" max="15616" width="6.44140625" style="80" customWidth="1"/>
    <col min="15617" max="15617" width="4.109375" style="80" customWidth="1"/>
    <col min="15618" max="15618" width="66.44140625" style="80" customWidth="1"/>
    <col min="15619" max="15619" width="6.44140625" style="80" customWidth="1"/>
    <col min="15620" max="15620" width="10.44140625" style="80" customWidth="1"/>
    <col min="15621" max="15621" width="11.6640625" style="80" customWidth="1"/>
    <col min="15622" max="15622" width="15.6640625" style="80" customWidth="1"/>
    <col min="15623" max="15623" width="16.6640625" style="80" customWidth="1"/>
    <col min="15624" max="15853" width="11.44140625" style="80"/>
    <col min="15854" max="15854" width="5.6640625" style="80" customWidth="1"/>
    <col min="15855" max="15855" width="68.88671875" style="80" customWidth="1"/>
    <col min="15856" max="15856" width="5.6640625" style="80" customWidth="1"/>
    <col min="15857" max="15857" width="11" style="80" bestFit="1" customWidth="1"/>
    <col min="15858" max="15859" width="16.6640625" style="80" bestFit="1" customWidth="1"/>
    <col min="15860" max="15860" width="18.44140625" style="80" customWidth="1"/>
    <col min="15861" max="15861" width="16.6640625" style="80" bestFit="1" customWidth="1"/>
    <col min="15862" max="15862" width="19.109375" style="80" customWidth="1"/>
    <col min="15863" max="15863" width="15.6640625" style="80" customWidth="1"/>
    <col min="15864" max="15864" width="9" style="80" customWidth="1"/>
    <col min="15865" max="15865" width="12.33203125" style="80" customWidth="1"/>
    <col min="15866" max="15866" width="11.88671875" style="80" customWidth="1"/>
    <col min="15867" max="15867" width="11.109375" style="80" customWidth="1"/>
    <col min="15868" max="15868" width="7.88671875" style="80" customWidth="1"/>
    <col min="15869" max="15869" width="15" style="80" customWidth="1"/>
    <col min="15870" max="15870" width="15.44140625" style="80" customWidth="1"/>
    <col min="15871" max="15871" width="11.6640625" style="80" customWidth="1"/>
    <col min="15872" max="15872" width="6.44140625" style="80" customWidth="1"/>
    <col min="15873" max="15873" width="4.109375" style="80" customWidth="1"/>
    <col min="15874" max="15874" width="66.44140625" style="80" customWidth="1"/>
    <col min="15875" max="15875" width="6.44140625" style="80" customWidth="1"/>
    <col min="15876" max="15876" width="10.44140625" style="80" customWidth="1"/>
    <col min="15877" max="15877" width="11.6640625" style="80" customWidth="1"/>
    <col min="15878" max="15878" width="15.6640625" style="80" customWidth="1"/>
    <col min="15879" max="15879" width="16.6640625" style="80" customWidth="1"/>
    <col min="15880" max="16109" width="11.44140625" style="80"/>
    <col min="16110" max="16110" width="5.6640625" style="80" customWidth="1"/>
    <col min="16111" max="16111" width="68.88671875" style="80" customWidth="1"/>
    <col min="16112" max="16112" width="5.6640625" style="80" customWidth="1"/>
    <col min="16113" max="16113" width="11" style="80" bestFit="1" customWidth="1"/>
    <col min="16114" max="16115" width="16.6640625" style="80" bestFit="1" customWidth="1"/>
    <col min="16116" max="16116" width="18.44140625" style="80" customWidth="1"/>
    <col min="16117" max="16117" width="16.6640625" style="80" bestFit="1" customWidth="1"/>
    <col min="16118" max="16118" width="19.109375" style="80" customWidth="1"/>
    <col min="16119" max="16119" width="15.6640625" style="80" customWidth="1"/>
    <col min="16120" max="16120" width="9" style="80" customWidth="1"/>
    <col min="16121" max="16121" width="12.33203125" style="80" customWidth="1"/>
    <col min="16122" max="16122" width="11.88671875" style="80" customWidth="1"/>
    <col min="16123" max="16123" width="11.109375" style="80" customWidth="1"/>
    <col min="16124" max="16124" width="7.88671875" style="80" customWidth="1"/>
    <col min="16125" max="16125" width="15" style="80" customWidth="1"/>
    <col min="16126" max="16126" width="15.44140625" style="80" customWidth="1"/>
    <col min="16127" max="16127" width="11.6640625" style="80" customWidth="1"/>
    <col min="16128" max="16128" width="6.44140625" style="80" customWidth="1"/>
    <col min="16129" max="16129" width="4.109375" style="80" customWidth="1"/>
    <col min="16130" max="16130" width="66.44140625" style="80" customWidth="1"/>
    <col min="16131" max="16131" width="6.44140625" style="80" customWidth="1"/>
    <col min="16132" max="16132" width="10.44140625" style="80" customWidth="1"/>
    <col min="16133" max="16133" width="11.6640625" style="80" customWidth="1"/>
    <col min="16134" max="16134" width="15.6640625" style="80" customWidth="1"/>
    <col min="16135" max="16135" width="16.6640625" style="80" customWidth="1"/>
    <col min="16136" max="16378" width="11.44140625" style="80"/>
    <col min="16379" max="16382" width="11.44140625" style="80" customWidth="1"/>
    <col min="16383" max="16384" width="11.44140625" style="80"/>
  </cols>
  <sheetData>
    <row r="1" spans="1:23" ht="15.6" thickBot="1" x14ac:dyDescent="0.3">
      <c r="A1" s="248"/>
      <c r="B1" s="249"/>
      <c r="C1" s="249"/>
      <c r="D1" s="250"/>
      <c r="E1" s="250"/>
      <c r="F1" s="250"/>
      <c r="G1" s="251"/>
    </row>
    <row r="2" spans="1:23" ht="15.6" customHeight="1" thickBot="1" x14ac:dyDescent="0.35">
      <c r="A2" s="616" t="s">
        <v>343</v>
      </c>
      <c r="B2" s="617"/>
      <c r="C2" s="617"/>
      <c r="D2" s="617"/>
      <c r="E2" s="617"/>
      <c r="F2" s="617"/>
      <c r="G2" s="618"/>
    </row>
    <row r="3" spans="1:23" ht="15.6" thickBot="1" x14ac:dyDescent="0.3">
      <c r="A3" s="255"/>
      <c r="G3" s="256"/>
    </row>
    <row r="4" spans="1:23" ht="18" thickBot="1" x14ac:dyDescent="0.35">
      <c r="A4" s="255"/>
      <c r="B4" s="616" t="s">
        <v>331</v>
      </c>
      <c r="C4" s="617"/>
      <c r="D4" s="617"/>
      <c r="E4" s="618"/>
      <c r="F4" s="257" t="s">
        <v>332</v>
      </c>
      <c r="G4" s="258" t="s">
        <v>333</v>
      </c>
    </row>
    <row r="5" spans="1:23" ht="18" thickBot="1" x14ac:dyDescent="0.35">
      <c r="A5" s="255" t="s">
        <v>170</v>
      </c>
      <c r="B5" s="259" t="s">
        <v>334</v>
      </c>
      <c r="C5" s="260" t="s">
        <v>335</v>
      </c>
      <c r="D5" s="261" t="s">
        <v>31</v>
      </c>
      <c r="E5" s="261" t="s">
        <v>336</v>
      </c>
      <c r="F5" s="262" t="s">
        <v>337</v>
      </c>
      <c r="G5" s="263" t="s">
        <v>338</v>
      </c>
    </row>
    <row r="6" spans="1:23" ht="18" thickBot="1" x14ac:dyDescent="0.35">
      <c r="A6" s="255"/>
      <c r="B6" s="264" t="s">
        <v>1</v>
      </c>
      <c r="G6" s="265">
        <f>F8</f>
        <v>64933.88</v>
      </c>
    </row>
    <row r="7" spans="1:23" ht="24.9" customHeight="1" thickBot="1" x14ac:dyDescent="0.3">
      <c r="A7" s="266"/>
      <c r="B7" s="267" t="s">
        <v>339</v>
      </c>
      <c r="C7" s="268"/>
      <c r="D7" s="269"/>
      <c r="E7" s="269"/>
      <c r="F7" s="269"/>
      <c r="G7" s="270"/>
    </row>
    <row r="8" spans="1:23" ht="24.9" customHeight="1" x14ac:dyDescent="0.25">
      <c r="A8" s="271">
        <v>1</v>
      </c>
      <c r="B8" s="272" t="s">
        <v>340</v>
      </c>
      <c r="C8" s="273" t="s">
        <v>29</v>
      </c>
      <c r="D8" s="274">
        <v>1</v>
      </c>
      <c r="E8" s="275">
        <v>64933.88</v>
      </c>
      <c r="F8" s="276">
        <f>+D8*E8</f>
        <v>64933.88</v>
      </c>
      <c r="G8" s="277"/>
    </row>
    <row r="9" spans="1:23" s="252" customFormat="1" ht="24.9" customHeight="1" thickBot="1" x14ac:dyDescent="0.3">
      <c r="A9" s="255"/>
      <c r="B9" s="255"/>
      <c r="C9" s="278"/>
      <c r="G9" s="256"/>
      <c r="M9" s="253"/>
      <c r="N9" s="253"/>
      <c r="O9" s="253"/>
      <c r="P9" s="253"/>
      <c r="Q9" s="253"/>
      <c r="R9" s="253"/>
      <c r="S9" s="253"/>
      <c r="T9" s="253"/>
      <c r="U9" s="253"/>
      <c r="V9" s="254"/>
      <c r="W9" s="254"/>
    </row>
    <row r="10" spans="1:23" s="252" customFormat="1" ht="24.9" customHeight="1" thickBot="1" x14ac:dyDescent="0.35">
      <c r="A10" s="279"/>
      <c r="B10" s="280" t="s">
        <v>341</v>
      </c>
      <c r="C10" s="281" t="s">
        <v>342</v>
      </c>
      <c r="D10" s="282"/>
      <c r="E10" s="283"/>
      <c r="F10" s="284"/>
      <c r="G10" s="265">
        <f>G6</f>
        <v>64933.88</v>
      </c>
      <c r="M10" s="253"/>
      <c r="N10" s="253"/>
      <c r="O10" s="253"/>
      <c r="P10" s="253"/>
      <c r="Q10" s="253"/>
      <c r="R10" s="253"/>
      <c r="S10" s="253"/>
      <c r="T10" s="253"/>
      <c r="U10" s="253"/>
      <c r="V10" s="254"/>
      <c r="W10" s="254"/>
    </row>
    <row r="11" spans="1:23" s="252" customFormat="1" ht="24.9" customHeight="1" x14ac:dyDescent="0.25">
      <c r="A11" s="80"/>
      <c r="B11" s="80"/>
      <c r="C11" s="80"/>
      <c r="M11" s="253"/>
      <c r="N11" s="253"/>
      <c r="O11" s="253"/>
      <c r="P11" s="253"/>
      <c r="Q11" s="253"/>
      <c r="R11" s="253"/>
      <c r="S11" s="253"/>
      <c r="T11" s="253"/>
      <c r="U11" s="253"/>
      <c r="V11" s="254"/>
      <c r="W11" s="254"/>
    </row>
    <row r="12" spans="1:23" s="252" customFormat="1" ht="24.9" customHeight="1" x14ac:dyDescent="0.25">
      <c r="A12" s="80"/>
      <c r="B12" s="80"/>
      <c r="C12" s="80"/>
      <c r="M12" s="253"/>
      <c r="N12" s="253"/>
      <c r="O12" s="253"/>
      <c r="P12" s="253"/>
      <c r="Q12" s="253"/>
      <c r="R12" s="253"/>
      <c r="S12" s="253"/>
      <c r="T12" s="253"/>
      <c r="U12" s="253"/>
      <c r="V12" s="254"/>
      <c r="W12" s="254"/>
    </row>
    <row r="13" spans="1:23" s="252" customFormat="1" ht="24.9" customHeight="1" x14ac:dyDescent="0.25">
      <c r="A13" s="80"/>
      <c r="B13" s="80"/>
      <c r="C13" s="80"/>
      <c r="M13" s="253"/>
      <c r="N13" s="253"/>
      <c r="O13" s="253"/>
      <c r="P13" s="253"/>
      <c r="Q13" s="253"/>
      <c r="R13" s="253"/>
      <c r="S13" s="253"/>
      <c r="T13" s="253"/>
      <c r="U13" s="253"/>
      <c r="V13" s="254"/>
      <c r="W13" s="254"/>
    </row>
    <row r="14" spans="1:23" ht="24.9" customHeight="1" x14ac:dyDescent="0.25"/>
    <row r="15" spans="1:23" ht="24.9" customHeight="1" x14ac:dyDescent="0.25"/>
    <row r="16" spans="1:23" ht="24.9" customHeight="1" x14ac:dyDescent="0.25"/>
    <row r="17" ht="24.9" customHeight="1" x14ac:dyDescent="0.25"/>
    <row r="18" ht="24.9" customHeight="1" x14ac:dyDescent="0.25"/>
    <row r="19" ht="24.9" customHeight="1" x14ac:dyDescent="0.25"/>
    <row r="20" ht="24.9" customHeight="1" x14ac:dyDescent="0.25"/>
    <row r="21" ht="24.9" customHeight="1" x14ac:dyDescent="0.25"/>
    <row r="22" ht="24.9" customHeight="1" x14ac:dyDescent="0.25"/>
    <row r="23" ht="24.9" customHeight="1" x14ac:dyDescent="0.25"/>
    <row r="24" ht="24.9" customHeight="1" x14ac:dyDescent="0.25"/>
    <row r="25" ht="24.9" customHeight="1" x14ac:dyDescent="0.25"/>
    <row r="26" ht="24.9" customHeight="1" x14ac:dyDescent="0.25"/>
    <row r="27" ht="24.9" customHeight="1" x14ac:dyDescent="0.25"/>
    <row r="28" ht="24.9" customHeight="1" x14ac:dyDescent="0.25"/>
    <row r="29" ht="24.9" customHeight="1" x14ac:dyDescent="0.25"/>
    <row r="30" ht="24.9" customHeight="1" x14ac:dyDescent="0.25"/>
    <row r="31" ht="24.9" customHeight="1" x14ac:dyDescent="0.25"/>
    <row r="32" ht="24.9" customHeight="1" x14ac:dyDescent="0.25"/>
    <row r="33" ht="24.9" customHeight="1" x14ac:dyDescent="0.25"/>
    <row r="34" ht="24.9" customHeight="1" x14ac:dyDescent="0.25"/>
    <row r="35" ht="24.9" customHeight="1" x14ac:dyDescent="0.25"/>
    <row r="36" ht="24.9" customHeight="1" x14ac:dyDescent="0.25"/>
    <row r="37" ht="24.9" customHeight="1" x14ac:dyDescent="0.25"/>
    <row r="38" ht="24.9" customHeight="1" x14ac:dyDescent="0.25"/>
    <row r="39" ht="24.9" customHeight="1" x14ac:dyDescent="0.25"/>
    <row r="40" ht="24.9" customHeight="1" x14ac:dyDescent="0.25"/>
    <row r="41" ht="24.9" customHeight="1" x14ac:dyDescent="0.25"/>
    <row r="42" ht="24.9" customHeight="1" x14ac:dyDescent="0.25"/>
    <row r="43" ht="24.9" customHeight="1" x14ac:dyDescent="0.25"/>
    <row r="44" ht="24.9" customHeight="1" x14ac:dyDescent="0.25"/>
    <row r="45" ht="24.9" customHeight="1" x14ac:dyDescent="0.25"/>
    <row r="46" ht="24.9" customHeight="1" x14ac:dyDescent="0.25"/>
    <row r="47" ht="24.9" customHeight="1" x14ac:dyDescent="0.25"/>
    <row r="48" ht="24.9" customHeight="1" x14ac:dyDescent="0.25"/>
    <row r="49" ht="24.9" customHeight="1" x14ac:dyDescent="0.25"/>
    <row r="50" ht="24.9" customHeight="1" x14ac:dyDescent="0.25"/>
    <row r="51" ht="24.9" customHeight="1" x14ac:dyDescent="0.25"/>
    <row r="52" ht="24.9" customHeight="1" x14ac:dyDescent="0.25"/>
    <row r="53" ht="24.9" customHeight="1" x14ac:dyDescent="0.25"/>
    <row r="54" ht="24.9" customHeight="1" x14ac:dyDescent="0.25"/>
    <row r="55" ht="24.9" customHeight="1" x14ac:dyDescent="0.25"/>
    <row r="56" ht="24.9" customHeight="1" x14ac:dyDescent="0.25"/>
    <row r="57" ht="24.9" customHeight="1" x14ac:dyDescent="0.25"/>
    <row r="58" ht="24.9" customHeight="1" x14ac:dyDescent="0.25"/>
    <row r="59" ht="24.9" customHeight="1" x14ac:dyDescent="0.25"/>
    <row r="60" ht="24.9" customHeight="1" x14ac:dyDescent="0.25"/>
    <row r="61" ht="24.9" customHeight="1" x14ac:dyDescent="0.25"/>
    <row r="62" ht="24.9" customHeight="1" x14ac:dyDescent="0.25"/>
    <row r="63" ht="24.9" customHeight="1" x14ac:dyDescent="0.25"/>
    <row r="64" ht="24.9" customHeight="1" x14ac:dyDescent="0.25"/>
    <row r="65" ht="24.9" customHeight="1" x14ac:dyDescent="0.25"/>
    <row r="66" ht="24.9" customHeight="1" x14ac:dyDescent="0.25"/>
    <row r="67" ht="24.9" customHeight="1" x14ac:dyDescent="0.25"/>
    <row r="68" ht="24.9" customHeight="1" x14ac:dyDescent="0.25"/>
    <row r="69" ht="24.9" customHeight="1" x14ac:dyDescent="0.25"/>
    <row r="70" ht="24.9" customHeight="1" x14ac:dyDescent="0.25"/>
    <row r="71" ht="24.9" customHeight="1" x14ac:dyDescent="0.25"/>
    <row r="72" ht="24.9" customHeight="1" x14ac:dyDescent="0.25"/>
    <row r="73" ht="24.9" customHeight="1" x14ac:dyDescent="0.25"/>
    <row r="74" ht="24.9" customHeight="1" x14ac:dyDescent="0.25"/>
    <row r="75" ht="24.9" customHeight="1" x14ac:dyDescent="0.25"/>
    <row r="76" ht="24.9" customHeight="1" x14ac:dyDescent="0.25"/>
    <row r="77" ht="24.9" customHeight="1" x14ac:dyDescent="0.25"/>
    <row r="78" ht="24.9" customHeight="1" x14ac:dyDescent="0.25"/>
    <row r="79" ht="24.9" customHeight="1" x14ac:dyDescent="0.25"/>
    <row r="80" ht="24.9" customHeight="1" x14ac:dyDescent="0.25"/>
    <row r="81" ht="24.9" customHeight="1" x14ac:dyDescent="0.25"/>
    <row r="82" ht="24.9" customHeight="1" x14ac:dyDescent="0.25"/>
    <row r="83" ht="24.9" customHeight="1" x14ac:dyDescent="0.25"/>
    <row r="84" ht="24.9" customHeight="1" x14ac:dyDescent="0.25"/>
    <row r="85" ht="24.9" customHeight="1" x14ac:dyDescent="0.25"/>
    <row r="86" ht="24.9" customHeight="1" x14ac:dyDescent="0.25"/>
    <row r="87" ht="24.9" customHeight="1" x14ac:dyDescent="0.25"/>
    <row r="88" ht="24.9" customHeight="1" x14ac:dyDescent="0.25"/>
    <row r="89" ht="24.9" customHeight="1" x14ac:dyDescent="0.25"/>
    <row r="90" ht="24.9" customHeight="1" x14ac:dyDescent="0.25"/>
    <row r="91" ht="24.9" customHeight="1" x14ac:dyDescent="0.25"/>
    <row r="92" ht="24.9" customHeight="1" x14ac:dyDescent="0.25"/>
    <row r="93" ht="24.9" customHeight="1" x14ac:dyDescent="0.25"/>
    <row r="94" ht="24.9" customHeight="1" x14ac:dyDescent="0.25"/>
    <row r="95" ht="24.9" customHeight="1" x14ac:dyDescent="0.25"/>
    <row r="96" ht="24.9" customHeight="1" x14ac:dyDescent="0.25"/>
    <row r="97" ht="24.9" customHeight="1" x14ac:dyDescent="0.25"/>
    <row r="98" ht="24.9" customHeight="1" x14ac:dyDescent="0.25"/>
    <row r="99" ht="24.9" customHeight="1" x14ac:dyDescent="0.25"/>
    <row r="100" ht="24.9" customHeight="1" x14ac:dyDescent="0.25"/>
    <row r="101" ht="24.9" customHeight="1" x14ac:dyDescent="0.25"/>
    <row r="102" ht="24.9" customHeight="1" x14ac:dyDescent="0.25"/>
    <row r="103" ht="24.9" customHeight="1" x14ac:dyDescent="0.25"/>
    <row r="104" ht="24.9" customHeight="1" x14ac:dyDescent="0.25"/>
    <row r="105" ht="24.9" customHeight="1" x14ac:dyDescent="0.25"/>
    <row r="106" ht="24.9" customHeight="1" x14ac:dyDescent="0.25"/>
    <row r="107" ht="24.9" customHeight="1" x14ac:dyDescent="0.25"/>
    <row r="108" ht="24.9" customHeight="1" x14ac:dyDescent="0.25"/>
    <row r="109" ht="24.9" customHeight="1" x14ac:dyDescent="0.25"/>
    <row r="110" ht="24.9" customHeight="1" x14ac:dyDescent="0.25"/>
    <row r="111" ht="24.9" customHeight="1" x14ac:dyDescent="0.25"/>
    <row r="112" ht="24.9" customHeight="1" x14ac:dyDescent="0.25"/>
    <row r="113" ht="24.9" customHeight="1" x14ac:dyDescent="0.25"/>
    <row r="114" ht="24.9" customHeight="1" x14ac:dyDescent="0.25"/>
    <row r="115" ht="24.9" customHeight="1" x14ac:dyDescent="0.25"/>
    <row r="116" ht="24.9" customHeight="1" x14ac:dyDescent="0.25"/>
    <row r="117" ht="24.9" customHeight="1" x14ac:dyDescent="0.25"/>
    <row r="118" ht="24.9" customHeight="1" x14ac:dyDescent="0.25"/>
    <row r="119" ht="24.9" customHeight="1" x14ac:dyDescent="0.25"/>
    <row r="120" ht="24.9" customHeight="1" x14ac:dyDescent="0.25"/>
    <row r="121" ht="24.9" customHeight="1" x14ac:dyDescent="0.25"/>
    <row r="122" ht="24.9" customHeight="1" x14ac:dyDescent="0.25"/>
    <row r="123" ht="24.9" customHeight="1" x14ac:dyDescent="0.25"/>
    <row r="124" ht="24.9" customHeight="1" x14ac:dyDescent="0.25"/>
    <row r="125" ht="24.9" customHeight="1" x14ac:dyDescent="0.25"/>
    <row r="126" ht="24.9" customHeight="1" x14ac:dyDescent="0.25"/>
    <row r="127" ht="24.9" customHeight="1" x14ac:dyDescent="0.25"/>
    <row r="128" ht="24.9" customHeight="1" x14ac:dyDescent="0.25"/>
    <row r="129" ht="24.9" customHeight="1" x14ac:dyDescent="0.25"/>
    <row r="130" ht="24.9" customHeight="1" x14ac:dyDescent="0.25"/>
    <row r="131" ht="24.9" customHeight="1" x14ac:dyDescent="0.25"/>
    <row r="132" ht="24.9" customHeight="1" x14ac:dyDescent="0.25"/>
    <row r="133" ht="24.9" customHeight="1" x14ac:dyDescent="0.25"/>
    <row r="134" ht="24.9" customHeight="1" x14ac:dyDescent="0.25"/>
    <row r="135" ht="24.9" customHeight="1" x14ac:dyDescent="0.25"/>
    <row r="136" ht="24.9" customHeight="1" x14ac:dyDescent="0.25"/>
    <row r="137" ht="24.9" customHeight="1" x14ac:dyDescent="0.25"/>
    <row r="138" ht="24.9" customHeight="1" x14ac:dyDescent="0.25"/>
    <row r="139" ht="24.9" customHeight="1" x14ac:dyDescent="0.25"/>
    <row r="140" ht="24.9" customHeight="1" x14ac:dyDescent="0.25"/>
    <row r="141" ht="24.9" customHeight="1" x14ac:dyDescent="0.25"/>
    <row r="142" ht="24.9" customHeight="1" x14ac:dyDescent="0.25"/>
    <row r="143" ht="24.9" customHeight="1" x14ac:dyDescent="0.25"/>
    <row r="144" ht="24.9" customHeight="1" x14ac:dyDescent="0.25"/>
    <row r="145" ht="24.9" customHeight="1" x14ac:dyDescent="0.25"/>
    <row r="146" ht="24.9" customHeight="1" x14ac:dyDescent="0.25"/>
    <row r="147" ht="24.9" customHeight="1" x14ac:dyDescent="0.25"/>
    <row r="148" ht="24.9" customHeight="1" x14ac:dyDescent="0.25"/>
    <row r="149" ht="24.9" customHeight="1" x14ac:dyDescent="0.25"/>
    <row r="150" ht="24.9" customHeight="1" x14ac:dyDescent="0.25"/>
    <row r="151" ht="24.9" customHeight="1" x14ac:dyDescent="0.25"/>
    <row r="152" ht="24.9" customHeight="1" x14ac:dyDescent="0.25"/>
    <row r="153" ht="24.9" customHeight="1" x14ac:dyDescent="0.25"/>
    <row r="154" ht="24.9" customHeight="1" x14ac:dyDescent="0.25"/>
    <row r="155" ht="24.9" customHeight="1" x14ac:dyDescent="0.25"/>
    <row r="156" ht="24.9" customHeight="1" x14ac:dyDescent="0.25"/>
    <row r="157" ht="24.9" customHeight="1" x14ac:dyDescent="0.25"/>
    <row r="158" ht="24.9" customHeight="1" x14ac:dyDescent="0.25"/>
    <row r="159" ht="24.9" customHeight="1" x14ac:dyDescent="0.25"/>
    <row r="160" ht="24.9" customHeight="1" x14ac:dyDescent="0.25"/>
    <row r="161" ht="24.9" customHeight="1" x14ac:dyDescent="0.25"/>
    <row r="162" ht="24.9" customHeight="1" x14ac:dyDescent="0.25"/>
    <row r="163" ht="24.9" customHeight="1" x14ac:dyDescent="0.25"/>
    <row r="164" ht="24.9" customHeight="1" x14ac:dyDescent="0.25"/>
    <row r="165" ht="24.9" customHeight="1" x14ac:dyDescent="0.25"/>
    <row r="166" ht="24.9" customHeight="1" x14ac:dyDescent="0.25"/>
    <row r="167" ht="24.9" customHeight="1" x14ac:dyDescent="0.25"/>
    <row r="168" ht="24.9" customHeight="1" x14ac:dyDescent="0.25"/>
    <row r="169" ht="24.9" customHeight="1" x14ac:dyDescent="0.25"/>
    <row r="170" ht="24.9" customHeight="1" x14ac:dyDescent="0.25"/>
    <row r="171" ht="24.9" customHeight="1" x14ac:dyDescent="0.25"/>
    <row r="172" ht="24.9" customHeight="1" x14ac:dyDescent="0.25"/>
    <row r="173" ht="24.9" customHeight="1" x14ac:dyDescent="0.25"/>
    <row r="174" ht="24.9" customHeight="1" x14ac:dyDescent="0.25"/>
    <row r="175" ht="24.9" customHeight="1" x14ac:dyDescent="0.25"/>
    <row r="176" ht="24.9" customHeight="1" x14ac:dyDescent="0.25"/>
    <row r="177" ht="24.9" customHeight="1" x14ac:dyDescent="0.25"/>
    <row r="178" ht="24.9" customHeight="1" x14ac:dyDescent="0.25"/>
    <row r="179" ht="24.9" customHeight="1" x14ac:dyDescent="0.25"/>
    <row r="180" ht="24.9" customHeight="1" x14ac:dyDescent="0.25"/>
    <row r="181" ht="24.9" customHeight="1" x14ac:dyDescent="0.25"/>
    <row r="182" ht="24.9" customHeight="1" x14ac:dyDescent="0.25"/>
    <row r="183" ht="24.9" customHeight="1" x14ac:dyDescent="0.25"/>
    <row r="184" ht="24.9" customHeight="1" x14ac:dyDescent="0.25"/>
    <row r="185" ht="24.9" customHeight="1" x14ac:dyDescent="0.25"/>
    <row r="186" ht="24.9" customHeight="1" x14ac:dyDescent="0.25"/>
    <row r="187" ht="24.9" customHeight="1" x14ac:dyDescent="0.25"/>
    <row r="188" ht="24.9" customHeight="1" x14ac:dyDescent="0.25"/>
    <row r="189" ht="24.9" customHeight="1" x14ac:dyDescent="0.25"/>
    <row r="190" ht="24.9" customHeight="1" x14ac:dyDescent="0.25"/>
    <row r="191" ht="24.9" customHeight="1" x14ac:dyDescent="0.25"/>
    <row r="192" ht="24.9" customHeight="1" x14ac:dyDescent="0.25"/>
    <row r="193" ht="24.9" customHeight="1" x14ac:dyDescent="0.25"/>
    <row r="194" ht="24.9" customHeight="1" x14ac:dyDescent="0.25"/>
    <row r="195" ht="24.9" customHeight="1" x14ac:dyDescent="0.25"/>
    <row r="196" ht="24.9" customHeight="1" x14ac:dyDescent="0.25"/>
    <row r="197" ht="24.9" customHeight="1" x14ac:dyDescent="0.25"/>
    <row r="198" ht="24.9" customHeight="1" x14ac:dyDescent="0.25"/>
    <row r="199" ht="24.9" customHeight="1" x14ac:dyDescent="0.25"/>
    <row r="200" ht="24.9" customHeight="1" x14ac:dyDescent="0.25"/>
    <row r="201" ht="24.9" customHeight="1" x14ac:dyDescent="0.25"/>
    <row r="202" ht="24.9" customHeight="1" x14ac:dyDescent="0.25"/>
    <row r="203" ht="24.9" customHeight="1" x14ac:dyDescent="0.25"/>
    <row r="204" ht="24.9" customHeight="1" x14ac:dyDescent="0.25"/>
    <row r="205" ht="24.9" customHeight="1" x14ac:dyDescent="0.25"/>
    <row r="206" ht="24.9" customHeight="1" x14ac:dyDescent="0.25"/>
    <row r="207" ht="24.9" customHeight="1" x14ac:dyDescent="0.25"/>
    <row r="208" ht="24.9" customHeight="1" x14ac:dyDescent="0.25"/>
    <row r="209" ht="24.9" customHeight="1" x14ac:dyDescent="0.25"/>
    <row r="210" ht="24.9" customHeight="1" x14ac:dyDescent="0.25"/>
    <row r="211" ht="24.9" customHeight="1" x14ac:dyDescent="0.25"/>
    <row r="212" ht="24.9" customHeight="1" x14ac:dyDescent="0.25"/>
    <row r="213" ht="24.9" customHeight="1" x14ac:dyDescent="0.25"/>
    <row r="214" ht="24.9" customHeight="1" x14ac:dyDescent="0.25"/>
    <row r="215" ht="24.9" customHeight="1" x14ac:dyDescent="0.25"/>
    <row r="216" ht="24.9" customHeight="1" x14ac:dyDescent="0.25"/>
    <row r="217" ht="24.9" customHeight="1" x14ac:dyDescent="0.25"/>
    <row r="218" ht="24.9" customHeight="1" x14ac:dyDescent="0.25"/>
    <row r="219" ht="24.9" customHeight="1" x14ac:dyDescent="0.25"/>
    <row r="220" ht="24.9" customHeight="1" x14ac:dyDescent="0.25"/>
    <row r="221" ht="24.9" customHeight="1" x14ac:dyDescent="0.25"/>
    <row r="222" ht="24.9" customHeight="1" x14ac:dyDescent="0.25"/>
    <row r="223" ht="24.9" customHeight="1" x14ac:dyDescent="0.25"/>
    <row r="224" ht="24.9" customHeight="1" x14ac:dyDescent="0.25"/>
    <row r="225" ht="24.9" customHeight="1" x14ac:dyDescent="0.25"/>
    <row r="226" ht="24.9" customHeight="1" x14ac:dyDescent="0.25"/>
    <row r="227" ht="24.9" customHeight="1" x14ac:dyDescent="0.25"/>
    <row r="228" ht="24.9" customHeight="1" x14ac:dyDescent="0.25"/>
    <row r="229" ht="24.9" customHeight="1" x14ac:dyDescent="0.25"/>
    <row r="230" ht="24.9" customHeight="1" x14ac:dyDescent="0.25"/>
    <row r="231" ht="24.9" customHeight="1" x14ac:dyDescent="0.25"/>
    <row r="232" ht="24.9" customHeight="1" x14ac:dyDescent="0.25"/>
    <row r="233" ht="24.9" customHeight="1" x14ac:dyDescent="0.25"/>
    <row r="234" ht="24.9" customHeight="1" x14ac:dyDescent="0.25"/>
    <row r="235" ht="24.9" customHeight="1" x14ac:dyDescent="0.25"/>
    <row r="236" ht="24.9" customHeight="1" x14ac:dyDescent="0.25"/>
    <row r="237" ht="24.9" customHeight="1" x14ac:dyDescent="0.25"/>
    <row r="238" ht="24.9" customHeight="1" x14ac:dyDescent="0.25"/>
    <row r="239" ht="24.9" customHeight="1" x14ac:dyDescent="0.25"/>
    <row r="240" ht="24.9" customHeight="1" x14ac:dyDescent="0.25"/>
    <row r="241" ht="24.9" customHeight="1" x14ac:dyDescent="0.25"/>
    <row r="242" ht="24.9" customHeight="1" x14ac:dyDescent="0.25"/>
    <row r="243" ht="24.9" customHeight="1" x14ac:dyDescent="0.25"/>
    <row r="244" ht="24.9" customHeight="1" x14ac:dyDescent="0.25"/>
    <row r="245" ht="24.9" customHeight="1" x14ac:dyDescent="0.25"/>
    <row r="246" ht="24.9" customHeight="1" x14ac:dyDescent="0.25"/>
    <row r="247" ht="24.9" customHeight="1" x14ac:dyDescent="0.25"/>
    <row r="248" ht="24.9" customHeight="1" x14ac:dyDescent="0.25"/>
    <row r="249" ht="24.9" customHeight="1" x14ac:dyDescent="0.25"/>
    <row r="250" ht="24.9" customHeight="1" x14ac:dyDescent="0.25"/>
    <row r="251" ht="24.9" customHeight="1" x14ac:dyDescent="0.25"/>
    <row r="252" ht="24.9" customHeight="1" x14ac:dyDescent="0.25"/>
    <row r="253" ht="24.9" customHeight="1" x14ac:dyDescent="0.25"/>
    <row r="254" ht="24.9" customHeight="1" x14ac:dyDescent="0.25"/>
    <row r="255" ht="24.9" customHeight="1" x14ac:dyDescent="0.25"/>
    <row r="256" ht="24.9" customHeight="1" x14ac:dyDescent="0.25"/>
    <row r="257" ht="24.9" customHeight="1" x14ac:dyDescent="0.25"/>
    <row r="258" ht="24.9" customHeight="1" x14ac:dyDescent="0.25"/>
    <row r="259" ht="24.9" customHeight="1" x14ac:dyDescent="0.25"/>
    <row r="260" ht="24.9" customHeight="1" x14ac:dyDescent="0.25"/>
    <row r="261" ht="24.9" customHeight="1" x14ac:dyDescent="0.25"/>
    <row r="262" ht="24.9" customHeight="1" x14ac:dyDescent="0.25"/>
    <row r="263" ht="24.9" customHeight="1" x14ac:dyDescent="0.25"/>
    <row r="264" ht="24.9" customHeight="1" x14ac:dyDescent="0.25"/>
    <row r="265" ht="24.9" customHeight="1" x14ac:dyDescent="0.25"/>
    <row r="266" ht="24.9" customHeight="1" x14ac:dyDescent="0.25"/>
    <row r="267" ht="24.9" customHeight="1" x14ac:dyDescent="0.25"/>
    <row r="268" ht="24.9" customHeight="1" x14ac:dyDescent="0.25"/>
    <row r="269" ht="24.9" customHeight="1" x14ac:dyDescent="0.25"/>
    <row r="270" ht="24.9" customHeight="1" x14ac:dyDescent="0.25"/>
    <row r="271" ht="24.9" customHeight="1" x14ac:dyDescent="0.25"/>
    <row r="272" ht="24.9" customHeight="1" x14ac:dyDescent="0.25"/>
    <row r="273" ht="24.9" customHeight="1" x14ac:dyDescent="0.25"/>
    <row r="274" ht="24.9" customHeight="1" x14ac:dyDescent="0.25"/>
    <row r="275" ht="24.9" customHeight="1" x14ac:dyDescent="0.25"/>
    <row r="276" ht="24.9" customHeight="1" x14ac:dyDescent="0.25"/>
    <row r="277" ht="24.9" customHeight="1" x14ac:dyDescent="0.25"/>
    <row r="278" ht="24.9" customHeight="1" x14ac:dyDescent="0.25"/>
    <row r="279" ht="24.9" customHeight="1" x14ac:dyDescent="0.25"/>
    <row r="280" ht="24.9" customHeight="1" x14ac:dyDescent="0.25"/>
    <row r="281" ht="24.9" customHeight="1" x14ac:dyDescent="0.25"/>
    <row r="282" ht="24.9" customHeight="1" x14ac:dyDescent="0.25"/>
    <row r="283" ht="24.9" customHeight="1" x14ac:dyDescent="0.25"/>
    <row r="284" ht="24.9" customHeight="1" x14ac:dyDescent="0.25"/>
    <row r="285" ht="24.9" customHeight="1" x14ac:dyDescent="0.25"/>
    <row r="286" ht="24.9" customHeight="1" x14ac:dyDescent="0.25"/>
    <row r="287" ht="24.9" customHeight="1" x14ac:dyDescent="0.25"/>
    <row r="288" ht="24.9" customHeight="1" x14ac:dyDescent="0.25"/>
    <row r="289" ht="24.9" customHeight="1" x14ac:dyDescent="0.25"/>
    <row r="290" ht="24.9" customHeight="1" x14ac:dyDescent="0.25"/>
    <row r="291" ht="24.9" customHeight="1" x14ac:dyDescent="0.25"/>
    <row r="292" ht="24.9" customHeight="1" x14ac:dyDescent="0.25"/>
    <row r="293" ht="24.9" customHeight="1" x14ac:dyDescent="0.25"/>
    <row r="294" ht="24.9" customHeight="1" x14ac:dyDescent="0.25"/>
    <row r="295" ht="24.9" customHeight="1" x14ac:dyDescent="0.25"/>
    <row r="296" ht="24.9" customHeight="1" x14ac:dyDescent="0.25"/>
    <row r="297" ht="24.9" customHeight="1" x14ac:dyDescent="0.25"/>
    <row r="298" ht="24.9" customHeight="1" x14ac:dyDescent="0.25"/>
    <row r="299" ht="24.9" customHeight="1" x14ac:dyDescent="0.25"/>
    <row r="300" ht="24.9" customHeight="1" x14ac:dyDescent="0.25"/>
    <row r="301" ht="24.9" customHeight="1" x14ac:dyDescent="0.25"/>
    <row r="302" ht="24.9" customHeight="1" x14ac:dyDescent="0.25"/>
    <row r="303" ht="24.9" customHeight="1" x14ac:dyDescent="0.25"/>
    <row r="304" ht="24.9" customHeight="1" x14ac:dyDescent="0.25"/>
    <row r="305" spans="1:1" ht="24.9" customHeight="1" x14ac:dyDescent="0.25"/>
    <row r="306" spans="1:1" ht="24.9" customHeight="1" x14ac:dyDescent="0.25"/>
    <row r="307" spans="1:1" ht="24.9" customHeight="1" x14ac:dyDescent="0.25"/>
    <row r="308" spans="1:1" ht="24.9" customHeight="1" x14ac:dyDescent="0.25"/>
    <row r="309" spans="1:1" ht="24.9" customHeight="1" x14ac:dyDescent="0.25"/>
    <row r="310" spans="1:1" ht="24.9" customHeight="1" x14ac:dyDescent="0.25"/>
    <row r="311" spans="1:1" ht="24.9" customHeight="1" x14ac:dyDescent="0.25"/>
    <row r="312" spans="1:1" ht="24.9" customHeight="1" x14ac:dyDescent="0.3">
      <c r="A312" s="285"/>
    </row>
    <row r="313" spans="1:1" ht="24.9" customHeight="1" x14ac:dyDescent="0.25"/>
    <row r="314" spans="1:1" ht="24.9" customHeight="1" x14ac:dyDescent="0.25"/>
    <row r="315" spans="1:1" ht="24.9" customHeight="1" x14ac:dyDescent="0.3">
      <c r="A315" s="286"/>
    </row>
    <row r="316" spans="1:1" ht="24.9" customHeight="1" x14ac:dyDescent="0.3">
      <c r="A316" s="286"/>
    </row>
    <row r="317" spans="1:1" ht="24.9" customHeight="1" x14ac:dyDescent="0.4">
      <c r="A317" s="287"/>
    </row>
    <row r="318" spans="1:1" ht="24.9" customHeight="1" x14ac:dyDescent="0.3">
      <c r="A318" s="285"/>
    </row>
    <row r="319" spans="1:1" ht="24.9" customHeight="1" x14ac:dyDescent="0.3">
      <c r="A319" s="285"/>
    </row>
    <row r="320" spans="1:1" ht="24.9" customHeight="1" x14ac:dyDescent="0.25">
      <c r="A320" s="288"/>
    </row>
    <row r="321" spans="1:1" ht="24.9" customHeight="1" x14ac:dyDescent="0.25">
      <c r="A321" s="288"/>
    </row>
    <row r="322" spans="1:1" ht="24.9" customHeight="1" x14ac:dyDescent="0.25">
      <c r="A322" s="288"/>
    </row>
    <row r="323" spans="1:1" ht="24.9" customHeight="1" x14ac:dyDescent="0.25">
      <c r="A323" s="288"/>
    </row>
    <row r="324" spans="1:1" ht="24.9" customHeight="1" x14ac:dyDescent="0.25">
      <c r="A324" s="289"/>
    </row>
    <row r="325" spans="1:1" ht="24.9" customHeight="1" x14ac:dyDescent="0.25">
      <c r="A325" s="290"/>
    </row>
    <row r="326" spans="1:1" ht="24.9" customHeight="1" x14ac:dyDescent="0.25">
      <c r="A326" s="290"/>
    </row>
    <row r="327" spans="1:1" ht="24.9" customHeight="1" x14ac:dyDescent="0.25">
      <c r="A327" s="290"/>
    </row>
    <row r="328" spans="1:1" ht="24.9" customHeight="1" x14ac:dyDescent="0.25">
      <c r="A328" s="290"/>
    </row>
    <row r="329" spans="1:1" ht="24.9" customHeight="1" x14ac:dyDescent="0.25">
      <c r="A329" s="290"/>
    </row>
    <row r="330" spans="1:1" ht="24.9" customHeight="1" x14ac:dyDescent="0.25">
      <c r="A330" s="290"/>
    </row>
    <row r="331" spans="1:1" ht="24.9" customHeight="1" x14ac:dyDescent="0.25">
      <c r="A331" s="290"/>
    </row>
    <row r="332" spans="1:1" ht="24.9" customHeight="1" x14ac:dyDescent="0.25">
      <c r="A332" s="290"/>
    </row>
    <row r="333" spans="1:1" ht="24.9" customHeight="1" x14ac:dyDescent="0.25">
      <c r="A333" s="290"/>
    </row>
    <row r="334" spans="1:1" ht="24.9" customHeight="1" x14ac:dyDescent="0.25">
      <c r="A334" s="290"/>
    </row>
    <row r="335" spans="1:1" ht="24.9" customHeight="1" x14ac:dyDescent="0.25">
      <c r="A335" s="290"/>
    </row>
    <row r="336" spans="1:1" ht="24.9" customHeight="1" x14ac:dyDescent="0.25">
      <c r="A336" s="290"/>
    </row>
    <row r="337" spans="1:23" ht="24.9" customHeight="1" x14ac:dyDescent="0.25">
      <c r="A337" s="290"/>
    </row>
    <row r="338" spans="1:23" ht="24.9" customHeight="1" x14ac:dyDescent="0.25">
      <c r="A338" s="290"/>
    </row>
    <row r="339" spans="1:23" ht="24.9" customHeight="1" x14ac:dyDescent="0.25">
      <c r="A339" s="290"/>
    </row>
    <row r="340" spans="1:23" ht="24.9" customHeight="1" x14ac:dyDescent="0.25">
      <c r="A340" s="290"/>
    </row>
    <row r="341" spans="1:23" ht="24.9" customHeight="1" x14ac:dyDescent="0.25">
      <c r="A341" s="290"/>
    </row>
    <row r="342" spans="1:23" ht="24.9" customHeight="1" x14ac:dyDescent="0.25">
      <c r="A342" s="290"/>
    </row>
    <row r="343" spans="1:23" ht="24.9" customHeight="1" x14ac:dyDescent="0.25">
      <c r="A343" s="289"/>
    </row>
    <row r="344" spans="1:23" ht="24.9" customHeight="1" x14ac:dyDescent="0.25">
      <c r="A344" s="290"/>
    </row>
    <row r="345" spans="1:23" ht="24.9" customHeight="1" x14ac:dyDescent="0.25">
      <c r="A345" s="290"/>
    </row>
    <row r="346" spans="1:23" ht="24.9" customHeight="1" x14ac:dyDescent="0.25">
      <c r="A346" s="290"/>
    </row>
    <row r="347" spans="1:23" ht="24.9" customHeight="1" x14ac:dyDescent="0.25">
      <c r="A347" s="290"/>
    </row>
    <row r="348" spans="1:23" ht="24.9" customHeight="1" x14ac:dyDescent="0.25">
      <c r="A348" s="290"/>
    </row>
    <row r="349" spans="1:23" ht="24.9" customHeight="1" x14ac:dyDescent="0.25">
      <c r="A349" s="289"/>
    </row>
    <row r="350" spans="1:23" s="252" customFormat="1" ht="24.9" customHeight="1" x14ac:dyDescent="0.25">
      <c r="A350" s="289"/>
      <c r="B350" s="80"/>
      <c r="C350" s="80"/>
      <c r="M350" s="253"/>
      <c r="N350" s="253"/>
      <c r="O350" s="253"/>
      <c r="P350" s="253"/>
      <c r="Q350" s="253"/>
      <c r="R350" s="253"/>
      <c r="S350" s="253"/>
      <c r="T350" s="253"/>
      <c r="U350" s="253"/>
      <c r="V350" s="254"/>
      <c r="W350" s="254"/>
    </row>
    <row r="351" spans="1:23" s="252" customFormat="1" ht="24.9" customHeight="1" x14ac:dyDescent="0.25">
      <c r="A351" s="289"/>
      <c r="B351" s="80"/>
      <c r="C351" s="80"/>
      <c r="M351" s="253"/>
      <c r="N351" s="253"/>
      <c r="O351" s="253"/>
      <c r="P351" s="253"/>
      <c r="Q351" s="253"/>
      <c r="R351" s="253"/>
      <c r="S351" s="253"/>
      <c r="T351" s="253"/>
      <c r="U351" s="253"/>
      <c r="V351" s="254"/>
      <c r="W351" s="254"/>
    </row>
    <row r="352" spans="1:23" s="252" customFormat="1" ht="24.9" customHeight="1" x14ac:dyDescent="0.25">
      <c r="A352" s="289"/>
      <c r="B352" s="80"/>
      <c r="C352" s="80"/>
      <c r="M352" s="253"/>
      <c r="N352" s="253"/>
      <c r="O352" s="253"/>
      <c r="P352" s="253"/>
      <c r="Q352" s="253"/>
      <c r="R352" s="253"/>
      <c r="S352" s="253"/>
      <c r="T352" s="253"/>
      <c r="U352" s="253"/>
      <c r="V352" s="254"/>
      <c r="W352" s="254"/>
    </row>
    <row r="353" spans="1:23" s="252" customFormat="1" ht="24.9" customHeight="1" x14ac:dyDescent="0.25">
      <c r="A353" s="289"/>
      <c r="B353" s="80"/>
      <c r="C353" s="80"/>
      <c r="M353" s="253"/>
      <c r="N353" s="253"/>
      <c r="O353" s="253"/>
      <c r="P353" s="253"/>
      <c r="Q353" s="253"/>
      <c r="R353" s="253"/>
      <c r="S353" s="253"/>
      <c r="T353" s="253"/>
      <c r="U353" s="253"/>
      <c r="V353" s="254"/>
      <c r="W353" s="254"/>
    </row>
    <row r="354" spans="1:23" s="252" customFormat="1" ht="24.9" customHeight="1" x14ac:dyDescent="0.25">
      <c r="A354" s="289"/>
      <c r="B354" s="80"/>
      <c r="C354" s="80"/>
      <c r="M354" s="253"/>
      <c r="N354" s="253"/>
      <c r="O354" s="253"/>
      <c r="P354" s="253"/>
      <c r="Q354" s="253"/>
      <c r="R354" s="253"/>
      <c r="S354" s="253"/>
      <c r="T354" s="253"/>
      <c r="U354" s="253"/>
      <c r="V354" s="254"/>
      <c r="W354" s="254"/>
    </row>
    <row r="355" spans="1:23" s="252" customFormat="1" ht="24.9" customHeight="1" x14ac:dyDescent="0.3">
      <c r="A355" s="291"/>
      <c r="B355" s="80"/>
      <c r="C355" s="286"/>
      <c r="M355" s="253"/>
      <c r="N355" s="253"/>
      <c r="O355" s="253"/>
      <c r="P355" s="253"/>
      <c r="Q355" s="253"/>
      <c r="R355" s="253"/>
      <c r="S355" s="253"/>
      <c r="T355" s="253"/>
      <c r="U355" s="253"/>
      <c r="V355" s="254"/>
      <c r="W355" s="254"/>
    </row>
    <row r="356" spans="1:23" s="252" customFormat="1" ht="24.9" customHeight="1" x14ac:dyDescent="0.25">
      <c r="A356" s="292"/>
      <c r="B356" s="80"/>
      <c r="C356" s="80"/>
      <c r="M356" s="253"/>
      <c r="N356" s="253"/>
      <c r="O356" s="253"/>
      <c r="P356" s="253"/>
      <c r="Q356" s="253"/>
      <c r="R356" s="253"/>
      <c r="S356" s="253"/>
      <c r="T356" s="253"/>
      <c r="U356" s="253"/>
      <c r="V356" s="254"/>
      <c r="W356" s="254"/>
    </row>
    <row r="357" spans="1:23" s="252" customFormat="1" ht="24.9" customHeight="1" x14ac:dyDescent="0.25">
      <c r="A357" s="293"/>
      <c r="B357" s="80"/>
      <c r="C357" s="80"/>
      <c r="M357" s="253"/>
      <c r="N357" s="253"/>
      <c r="O357" s="253"/>
      <c r="P357" s="253"/>
      <c r="Q357" s="253"/>
      <c r="R357" s="253"/>
      <c r="S357" s="253"/>
      <c r="T357" s="253"/>
      <c r="U357" s="253"/>
      <c r="V357" s="254"/>
      <c r="W357" s="254"/>
    </row>
    <row r="358" spans="1:23" s="252" customFormat="1" ht="24.9" customHeight="1" x14ac:dyDescent="0.3">
      <c r="A358" s="286"/>
      <c r="B358" s="80"/>
      <c r="C358" s="286"/>
      <c r="M358" s="253"/>
      <c r="N358" s="253"/>
      <c r="O358" s="253"/>
      <c r="P358" s="253"/>
      <c r="Q358" s="253"/>
      <c r="R358" s="253"/>
      <c r="S358" s="253"/>
      <c r="T358" s="253"/>
      <c r="U358" s="253"/>
      <c r="V358" s="254"/>
      <c r="W358" s="254"/>
    </row>
    <row r="359" spans="1:23" s="252" customFormat="1" ht="24.9" customHeight="1" x14ac:dyDescent="0.3">
      <c r="A359" s="286"/>
      <c r="B359" s="80"/>
      <c r="C359" s="286"/>
      <c r="M359" s="253"/>
      <c r="N359" s="253"/>
      <c r="O359" s="253"/>
      <c r="P359" s="253"/>
      <c r="Q359" s="253"/>
      <c r="R359" s="253"/>
      <c r="S359" s="253"/>
      <c r="T359" s="253"/>
      <c r="U359" s="253"/>
      <c r="V359" s="254"/>
      <c r="W359" s="254"/>
    </row>
    <row r="360" spans="1:23" s="252" customFormat="1" ht="24.9" customHeight="1" x14ac:dyDescent="0.4">
      <c r="A360" s="287"/>
      <c r="B360" s="80"/>
      <c r="C360" s="286"/>
      <c r="M360" s="253"/>
      <c r="N360" s="253"/>
      <c r="O360" s="253"/>
      <c r="P360" s="253"/>
      <c r="Q360" s="253"/>
      <c r="R360" s="253"/>
      <c r="S360" s="253"/>
      <c r="T360" s="253"/>
      <c r="U360" s="253"/>
      <c r="V360" s="254"/>
      <c r="W360" s="254"/>
    </row>
    <row r="361" spans="1:23" s="252" customFormat="1" ht="24.9" customHeight="1" x14ac:dyDescent="0.3">
      <c r="A361" s="285"/>
      <c r="B361" s="80"/>
      <c r="C361" s="286"/>
      <c r="M361" s="253"/>
      <c r="N361" s="253"/>
      <c r="O361" s="253"/>
      <c r="P361" s="253"/>
      <c r="Q361" s="253"/>
      <c r="R361" s="253"/>
      <c r="S361" s="253"/>
      <c r="T361" s="253"/>
      <c r="U361" s="253"/>
      <c r="V361" s="254"/>
      <c r="W361" s="254"/>
    </row>
    <row r="362" spans="1:23" s="252" customFormat="1" ht="24.9" customHeight="1" x14ac:dyDescent="0.3">
      <c r="A362" s="285"/>
      <c r="B362" s="286"/>
      <c r="C362" s="286"/>
      <c r="M362" s="253"/>
      <c r="N362" s="253"/>
      <c r="O362" s="253"/>
      <c r="P362" s="253"/>
      <c r="Q362" s="253"/>
      <c r="R362" s="253"/>
      <c r="S362" s="253"/>
      <c r="T362" s="253"/>
      <c r="U362" s="253"/>
      <c r="V362" s="254"/>
      <c r="W362" s="254"/>
    </row>
    <row r="363" spans="1:23" s="252" customFormat="1" ht="24.9" customHeight="1" x14ac:dyDescent="0.25">
      <c r="A363" s="288"/>
      <c r="B363" s="80"/>
      <c r="C363" s="288"/>
      <c r="M363" s="253"/>
      <c r="N363" s="253"/>
      <c r="O363" s="253"/>
      <c r="P363" s="253"/>
      <c r="Q363" s="253"/>
      <c r="R363" s="253"/>
      <c r="S363" s="253"/>
      <c r="T363" s="253"/>
      <c r="U363" s="253"/>
      <c r="V363" s="254"/>
      <c r="W363" s="254"/>
    </row>
    <row r="364" spans="1:23" s="252" customFormat="1" ht="24.9" customHeight="1" x14ac:dyDescent="0.25">
      <c r="A364" s="288"/>
      <c r="B364" s="80"/>
      <c r="C364" s="288"/>
      <c r="M364" s="253"/>
      <c r="N364" s="253"/>
      <c r="O364" s="253"/>
      <c r="P364" s="253"/>
      <c r="Q364" s="253"/>
      <c r="R364" s="253"/>
      <c r="S364" s="253"/>
      <c r="T364" s="253"/>
      <c r="U364" s="253"/>
      <c r="V364" s="254"/>
      <c r="W364" s="254"/>
    </row>
    <row r="365" spans="1:23" s="252" customFormat="1" ht="24.9" customHeight="1" x14ac:dyDescent="0.3">
      <c r="A365" s="288"/>
      <c r="B365" s="286"/>
      <c r="C365" s="288"/>
      <c r="M365" s="253"/>
      <c r="N365" s="253"/>
      <c r="O365" s="253"/>
      <c r="P365" s="253"/>
      <c r="Q365" s="253"/>
      <c r="R365" s="253"/>
      <c r="S365" s="253"/>
      <c r="T365" s="253"/>
      <c r="U365" s="253"/>
      <c r="V365" s="254"/>
      <c r="W365" s="254"/>
    </row>
    <row r="366" spans="1:23" s="252" customFormat="1" ht="24.9" customHeight="1" x14ac:dyDescent="0.3">
      <c r="A366" s="288"/>
      <c r="B366" s="286"/>
      <c r="C366" s="288"/>
      <c r="M366" s="253"/>
      <c r="N366" s="253"/>
      <c r="O366" s="253"/>
      <c r="P366" s="253"/>
      <c r="Q366" s="253"/>
      <c r="R366" s="253"/>
      <c r="S366" s="253"/>
      <c r="T366" s="253"/>
      <c r="U366" s="253"/>
      <c r="V366" s="254"/>
      <c r="W366" s="254"/>
    </row>
    <row r="367" spans="1:23" s="252" customFormat="1" ht="24.9" customHeight="1" x14ac:dyDescent="0.3">
      <c r="A367" s="289"/>
      <c r="B367" s="294"/>
      <c r="C367" s="289"/>
      <c r="M367" s="253"/>
      <c r="N367" s="253"/>
      <c r="O367" s="253"/>
      <c r="P367" s="253"/>
      <c r="Q367" s="253"/>
      <c r="R367" s="253"/>
      <c r="S367" s="253"/>
      <c r="T367" s="253"/>
      <c r="U367" s="253"/>
      <c r="V367" s="254"/>
      <c r="W367" s="254"/>
    </row>
    <row r="368" spans="1:23" s="252" customFormat="1" ht="24.9" customHeight="1" x14ac:dyDescent="0.3">
      <c r="A368" s="289"/>
      <c r="B368" s="286"/>
      <c r="C368" s="290"/>
      <c r="M368" s="253"/>
      <c r="N368" s="253"/>
      <c r="O368" s="253"/>
      <c r="P368" s="253"/>
      <c r="Q368" s="253"/>
      <c r="R368" s="253"/>
      <c r="S368" s="253"/>
      <c r="T368" s="253"/>
      <c r="U368" s="253"/>
      <c r="V368" s="254"/>
      <c r="W368" s="254"/>
    </row>
    <row r="369" spans="1:23" s="252" customFormat="1" ht="24.9" customHeight="1" x14ac:dyDescent="0.3">
      <c r="A369" s="289"/>
      <c r="B369" s="286"/>
      <c r="C369" s="290"/>
      <c r="M369" s="253"/>
      <c r="N369" s="253"/>
      <c r="O369" s="253"/>
      <c r="P369" s="253"/>
      <c r="Q369" s="253"/>
      <c r="R369" s="253"/>
      <c r="S369" s="253"/>
      <c r="T369" s="253"/>
      <c r="U369" s="253"/>
      <c r="V369" s="254"/>
      <c r="W369" s="254"/>
    </row>
    <row r="370" spans="1:23" s="252" customFormat="1" ht="24.9" customHeight="1" x14ac:dyDescent="0.25">
      <c r="A370" s="289"/>
      <c r="B370" s="288"/>
      <c r="C370" s="253"/>
      <c r="M370" s="253"/>
      <c r="N370" s="253"/>
      <c r="O370" s="253"/>
      <c r="P370" s="253"/>
      <c r="Q370" s="253"/>
      <c r="R370" s="253"/>
      <c r="S370" s="253"/>
      <c r="T370" s="253"/>
      <c r="U370" s="253"/>
      <c r="V370" s="254"/>
      <c r="W370" s="254"/>
    </row>
    <row r="371" spans="1:23" s="252" customFormat="1" ht="24.9" customHeight="1" x14ac:dyDescent="0.25">
      <c r="A371" s="289"/>
      <c r="B371" s="288"/>
      <c r="C371" s="253"/>
      <c r="M371" s="253"/>
      <c r="N371" s="253"/>
      <c r="O371" s="253"/>
      <c r="P371" s="253"/>
      <c r="Q371" s="253"/>
      <c r="R371" s="253"/>
      <c r="S371" s="253"/>
      <c r="T371" s="253"/>
      <c r="U371" s="253"/>
      <c r="V371" s="254"/>
      <c r="W371" s="254"/>
    </row>
    <row r="372" spans="1:23" s="252" customFormat="1" ht="24.9" customHeight="1" x14ac:dyDescent="0.25">
      <c r="A372" s="289"/>
      <c r="B372" s="288"/>
      <c r="C372" s="253"/>
      <c r="M372" s="253"/>
      <c r="N372" s="253"/>
      <c r="O372" s="253"/>
      <c r="P372" s="253"/>
      <c r="Q372" s="253"/>
      <c r="R372" s="253"/>
      <c r="S372" s="253"/>
      <c r="T372" s="253"/>
      <c r="U372" s="253"/>
      <c r="V372" s="254"/>
      <c r="W372" s="254"/>
    </row>
    <row r="373" spans="1:23" s="252" customFormat="1" ht="24.9" customHeight="1" x14ac:dyDescent="0.25">
      <c r="A373" s="289"/>
      <c r="B373" s="288"/>
      <c r="C373" s="253"/>
      <c r="M373" s="253"/>
      <c r="N373" s="253"/>
      <c r="O373" s="253"/>
      <c r="P373" s="253"/>
      <c r="Q373" s="253"/>
      <c r="R373" s="253"/>
      <c r="S373" s="253"/>
      <c r="T373" s="253"/>
      <c r="U373" s="253"/>
      <c r="V373" s="254"/>
      <c r="W373" s="254"/>
    </row>
    <row r="374" spans="1:23" s="252" customFormat="1" ht="24.9" customHeight="1" x14ac:dyDescent="0.3">
      <c r="A374" s="289"/>
      <c r="B374" s="295"/>
      <c r="C374" s="253"/>
      <c r="M374" s="253"/>
      <c r="N374" s="253"/>
      <c r="O374" s="253"/>
      <c r="P374" s="253"/>
      <c r="Q374" s="253"/>
      <c r="R374" s="253"/>
      <c r="S374" s="253"/>
      <c r="T374" s="253"/>
      <c r="U374" s="253"/>
      <c r="V374" s="254"/>
      <c r="W374" s="254"/>
    </row>
    <row r="375" spans="1:23" s="252" customFormat="1" ht="24.9" customHeight="1" x14ac:dyDescent="0.25">
      <c r="A375" s="289"/>
      <c r="B375" s="296"/>
      <c r="C375" s="253"/>
      <c r="M375" s="253"/>
      <c r="N375" s="253"/>
      <c r="O375" s="253"/>
      <c r="P375" s="253"/>
      <c r="Q375" s="253"/>
      <c r="R375" s="253"/>
      <c r="S375" s="253"/>
      <c r="T375" s="253"/>
      <c r="U375" s="253"/>
      <c r="V375" s="254"/>
      <c r="W375" s="254"/>
    </row>
    <row r="376" spans="1:23" s="252" customFormat="1" ht="24.9" customHeight="1" x14ac:dyDescent="0.25">
      <c r="A376" s="289"/>
      <c r="B376" s="296"/>
      <c r="C376" s="253"/>
      <c r="M376" s="253"/>
      <c r="N376" s="253"/>
      <c r="O376" s="253"/>
      <c r="P376" s="253"/>
      <c r="Q376" s="253"/>
      <c r="R376" s="253"/>
      <c r="S376" s="253"/>
      <c r="T376" s="253"/>
      <c r="U376" s="253"/>
      <c r="V376" s="254"/>
      <c r="W376" s="254"/>
    </row>
    <row r="377" spans="1:23" s="252" customFormat="1" ht="24.9" customHeight="1" x14ac:dyDescent="0.25">
      <c r="A377" s="289"/>
      <c r="B377" s="296"/>
      <c r="C377" s="253"/>
      <c r="M377" s="253"/>
      <c r="N377" s="253"/>
      <c r="O377" s="253"/>
      <c r="P377" s="253"/>
      <c r="Q377" s="253"/>
      <c r="R377" s="253"/>
      <c r="S377" s="253"/>
      <c r="T377" s="253"/>
      <c r="U377" s="253"/>
      <c r="V377" s="254"/>
      <c r="W377" s="254"/>
    </row>
    <row r="378" spans="1:23" s="252" customFormat="1" ht="24.9" customHeight="1" x14ac:dyDescent="0.25">
      <c r="A378" s="289"/>
      <c r="B378" s="296"/>
      <c r="C378" s="253"/>
      <c r="M378" s="253"/>
      <c r="N378" s="253"/>
      <c r="O378" s="253"/>
      <c r="P378" s="253"/>
      <c r="Q378" s="253"/>
      <c r="R378" s="253"/>
      <c r="S378" s="253"/>
      <c r="T378" s="253"/>
      <c r="U378" s="253"/>
      <c r="V378" s="254"/>
      <c r="W378" s="254"/>
    </row>
    <row r="379" spans="1:23" s="252" customFormat="1" ht="24.9" customHeight="1" x14ac:dyDescent="0.25">
      <c r="A379" s="289"/>
      <c r="B379" s="296"/>
      <c r="C379" s="253"/>
      <c r="M379" s="253"/>
      <c r="N379" s="253"/>
      <c r="O379" s="253"/>
      <c r="P379" s="253"/>
      <c r="Q379" s="253"/>
      <c r="R379" s="253"/>
      <c r="S379" s="253"/>
      <c r="T379" s="253"/>
      <c r="U379" s="253"/>
      <c r="V379" s="254"/>
      <c r="W379" s="254"/>
    </row>
    <row r="380" spans="1:23" s="252" customFormat="1" ht="24.9" customHeight="1" x14ac:dyDescent="0.25">
      <c r="A380" s="289"/>
      <c r="B380" s="296"/>
      <c r="C380" s="253"/>
      <c r="M380" s="253"/>
      <c r="N380" s="253"/>
      <c r="O380" s="253"/>
      <c r="P380" s="253"/>
      <c r="Q380" s="253"/>
      <c r="R380" s="253"/>
      <c r="S380" s="253"/>
      <c r="T380" s="253"/>
      <c r="U380" s="253"/>
      <c r="V380" s="254"/>
      <c r="W380" s="254"/>
    </row>
    <row r="381" spans="1:23" s="252" customFormat="1" ht="24.9" customHeight="1" x14ac:dyDescent="0.25">
      <c r="A381" s="289"/>
      <c r="B381" s="296"/>
      <c r="C381" s="253"/>
      <c r="M381" s="253"/>
      <c r="N381" s="253"/>
      <c r="O381" s="253"/>
      <c r="P381" s="253"/>
      <c r="Q381" s="253"/>
      <c r="R381" s="253"/>
      <c r="S381" s="253"/>
      <c r="T381" s="253"/>
      <c r="U381" s="253"/>
      <c r="V381" s="254"/>
      <c r="W381" s="254"/>
    </row>
    <row r="382" spans="1:23" s="252" customFormat="1" ht="24.9" customHeight="1" x14ac:dyDescent="0.25">
      <c r="A382" s="289"/>
      <c r="B382" s="296"/>
      <c r="C382" s="290"/>
      <c r="M382" s="253"/>
      <c r="N382" s="253"/>
      <c r="O382" s="253"/>
      <c r="P382" s="253"/>
      <c r="Q382" s="253"/>
      <c r="R382" s="253"/>
      <c r="S382" s="253"/>
      <c r="T382" s="253"/>
      <c r="U382" s="253"/>
      <c r="V382" s="254"/>
      <c r="W382" s="254"/>
    </row>
    <row r="383" spans="1:23" s="252" customFormat="1" ht="24.9" customHeight="1" x14ac:dyDescent="0.25">
      <c r="A383" s="289"/>
      <c r="B383" s="296"/>
      <c r="C383" s="290"/>
      <c r="M383" s="253"/>
      <c r="N383" s="253"/>
      <c r="O383" s="253"/>
      <c r="P383" s="253"/>
      <c r="Q383" s="253"/>
      <c r="R383" s="253"/>
      <c r="S383" s="253"/>
      <c r="T383" s="253"/>
      <c r="U383" s="253"/>
      <c r="V383" s="254"/>
      <c r="W383" s="254"/>
    </row>
    <row r="384" spans="1:23" s="252" customFormat="1" ht="24.9" customHeight="1" x14ac:dyDescent="0.25">
      <c r="A384" s="253"/>
      <c r="B384" s="296"/>
      <c r="C384" s="253"/>
      <c r="M384" s="253"/>
      <c r="N384" s="253"/>
      <c r="O384" s="253"/>
      <c r="P384" s="253"/>
      <c r="Q384" s="253"/>
      <c r="R384" s="253"/>
      <c r="S384" s="253"/>
      <c r="T384" s="253"/>
      <c r="U384" s="253"/>
      <c r="V384" s="254"/>
      <c r="W384" s="254"/>
    </row>
    <row r="385" spans="1:23" s="252" customFormat="1" ht="24.9" customHeight="1" x14ac:dyDescent="0.25">
      <c r="A385" s="253"/>
      <c r="B385" s="296"/>
      <c r="C385" s="253"/>
      <c r="M385" s="253"/>
      <c r="N385" s="253"/>
      <c r="O385" s="253"/>
      <c r="P385" s="253"/>
      <c r="Q385" s="253"/>
      <c r="R385" s="253"/>
      <c r="S385" s="253"/>
      <c r="T385" s="253"/>
      <c r="U385" s="253"/>
      <c r="V385" s="254"/>
      <c r="W385" s="254"/>
    </row>
    <row r="386" spans="1:23" s="252" customFormat="1" ht="24.9" customHeight="1" x14ac:dyDescent="0.25">
      <c r="A386" s="289"/>
      <c r="B386" s="296"/>
      <c r="C386" s="253"/>
      <c r="M386" s="253"/>
      <c r="N386" s="253"/>
      <c r="O386" s="253"/>
      <c r="P386" s="253"/>
      <c r="Q386" s="253"/>
      <c r="R386" s="253"/>
      <c r="S386" s="253"/>
      <c r="T386" s="253"/>
      <c r="U386" s="253"/>
      <c r="V386" s="254"/>
      <c r="W386" s="254"/>
    </row>
    <row r="387" spans="1:23" s="252" customFormat="1" ht="24.9" customHeight="1" x14ac:dyDescent="0.25">
      <c r="A387" s="289"/>
      <c r="B387" s="296"/>
      <c r="C387" s="253"/>
      <c r="M387" s="253"/>
      <c r="N387" s="253"/>
      <c r="O387" s="253"/>
      <c r="P387" s="253"/>
      <c r="Q387" s="253"/>
      <c r="R387" s="253"/>
      <c r="S387" s="253"/>
      <c r="T387" s="253"/>
      <c r="U387" s="253"/>
      <c r="V387" s="254"/>
      <c r="W387" s="254"/>
    </row>
    <row r="388" spans="1:23" s="252" customFormat="1" ht="24.9" customHeight="1" x14ac:dyDescent="0.25">
      <c r="A388" s="289"/>
      <c r="B388" s="296"/>
      <c r="C388" s="253"/>
      <c r="M388" s="253"/>
      <c r="N388" s="253"/>
      <c r="O388" s="253"/>
      <c r="P388" s="253"/>
      <c r="Q388" s="253"/>
      <c r="R388" s="253"/>
      <c r="S388" s="253"/>
      <c r="T388" s="253"/>
      <c r="U388" s="253"/>
      <c r="V388" s="254"/>
      <c r="W388" s="254"/>
    </row>
    <row r="389" spans="1:23" s="252" customFormat="1" ht="24.9" customHeight="1" x14ac:dyDescent="0.25">
      <c r="A389" s="289"/>
      <c r="B389" s="296"/>
      <c r="C389" s="253"/>
      <c r="M389" s="253"/>
      <c r="N389" s="253"/>
      <c r="O389" s="253"/>
      <c r="P389" s="253"/>
      <c r="Q389" s="253"/>
      <c r="R389" s="253"/>
      <c r="S389" s="253"/>
      <c r="T389" s="253"/>
      <c r="U389" s="253"/>
      <c r="V389" s="254"/>
      <c r="W389" s="254"/>
    </row>
    <row r="390" spans="1:23" s="252" customFormat="1" ht="24.9" customHeight="1" x14ac:dyDescent="0.25">
      <c r="A390" s="289"/>
      <c r="B390" s="296"/>
      <c r="C390" s="253"/>
      <c r="M390" s="253"/>
      <c r="N390" s="253"/>
      <c r="O390" s="253"/>
      <c r="P390" s="253"/>
      <c r="Q390" s="253"/>
      <c r="R390" s="253"/>
      <c r="S390" s="253"/>
      <c r="T390" s="253"/>
      <c r="U390" s="253"/>
      <c r="V390" s="254"/>
      <c r="W390" s="254"/>
    </row>
    <row r="391" spans="1:23" s="252" customFormat="1" ht="24.9" customHeight="1" x14ac:dyDescent="0.25">
      <c r="A391" s="289"/>
      <c r="B391" s="296"/>
      <c r="C391" s="253"/>
      <c r="M391" s="253"/>
      <c r="N391" s="253"/>
      <c r="O391" s="253"/>
      <c r="P391" s="253"/>
      <c r="Q391" s="253"/>
      <c r="R391" s="253"/>
      <c r="S391" s="253"/>
      <c r="T391" s="253"/>
      <c r="U391" s="253"/>
      <c r="V391" s="254"/>
      <c r="W391" s="254"/>
    </row>
    <row r="392" spans="1:23" s="252" customFormat="1" ht="24.9" customHeight="1" x14ac:dyDescent="0.25">
      <c r="A392" s="289"/>
      <c r="B392" s="296"/>
      <c r="C392" s="253"/>
      <c r="M392" s="253"/>
      <c r="N392" s="253"/>
      <c r="O392" s="253"/>
      <c r="P392" s="253"/>
      <c r="Q392" s="253"/>
      <c r="R392" s="253"/>
      <c r="S392" s="253"/>
      <c r="T392" s="253"/>
      <c r="U392" s="253"/>
      <c r="V392" s="254"/>
      <c r="W392" s="254"/>
    </row>
    <row r="393" spans="1:23" s="252" customFormat="1" ht="24.9" customHeight="1" x14ac:dyDescent="0.3">
      <c r="A393" s="289"/>
      <c r="B393" s="295"/>
      <c r="C393" s="253"/>
      <c r="M393" s="253"/>
      <c r="N393" s="253"/>
      <c r="O393" s="253"/>
      <c r="P393" s="253"/>
      <c r="Q393" s="253"/>
      <c r="R393" s="253"/>
      <c r="S393" s="253"/>
      <c r="T393" s="253"/>
      <c r="U393" s="253"/>
      <c r="V393" s="254"/>
      <c r="W393" s="254"/>
    </row>
    <row r="394" spans="1:23" s="252" customFormat="1" ht="24.9" customHeight="1" x14ac:dyDescent="0.25">
      <c r="A394" s="289"/>
      <c r="B394" s="296"/>
      <c r="C394" s="253"/>
      <c r="M394" s="253"/>
      <c r="N394" s="253"/>
      <c r="O394" s="253"/>
      <c r="P394" s="253"/>
      <c r="Q394" s="253"/>
      <c r="R394" s="253"/>
      <c r="S394" s="253"/>
      <c r="T394" s="253"/>
      <c r="U394" s="253"/>
      <c r="V394" s="254"/>
      <c r="W394" s="254"/>
    </row>
    <row r="395" spans="1:23" s="252" customFormat="1" ht="24.9" customHeight="1" x14ac:dyDescent="0.25">
      <c r="A395" s="289"/>
      <c r="B395" s="296"/>
      <c r="C395" s="253"/>
      <c r="M395" s="253"/>
      <c r="N395" s="253"/>
      <c r="O395" s="253"/>
      <c r="P395" s="253"/>
      <c r="Q395" s="253"/>
      <c r="R395" s="253"/>
      <c r="S395" s="253"/>
      <c r="T395" s="253"/>
      <c r="U395" s="253"/>
      <c r="V395" s="254"/>
      <c r="W395" s="254"/>
    </row>
    <row r="396" spans="1:23" s="252" customFormat="1" ht="24.9" customHeight="1" x14ac:dyDescent="0.25">
      <c r="A396" s="289"/>
      <c r="B396" s="296"/>
      <c r="C396" s="253"/>
      <c r="M396" s="253"/>
      <c r="N396" s="253"/>
      <c r="O396" s="253"/>
      <c r="P396" s="253"/>
      <c r="Q396" s="253"/>
      <c r="R396" s="253"/>
      <c r="S396" s="253"/>
      <c r="T396" s="253"/>
      <c r="U396" s="253"/>
      <c r="V396" s="254"/>
      <c r="W396" s="254"/>
    </row>
    <row r="397" spans="1:23" s="252" customFormat="1" ht="24.9" customHeight="1" x14ac:dyDescent="0.25">
      <c r="A397" s="289"/>
      <c r="B397" s="296"/>
      <c r="C397" s="289"/>
      <c r="M397" s="253"/>
      <c r="N397" s="253"/>
      <c r="O397" s="253"/>
      <c r="P397" s="253"/>
      <c r="Q397" s="253"/>
      <c r="R397" s="253"/>
      <c r="S397" s="253"/>
      <c r="T397" s="253"/>
      <c r="U397" s="253"/>
      <c r="V397" s="254"/>
      <c r="W397" s="254"/>
    </row>
    <row r="398" spans="1:23" s="252" customFormat="1" ht="24.9" customHeight="1" x14ac:dyDescent="0.25">
      <c r="A398" s="291"/>
      <c r="B398" s="296"/>
      <c r="C398" s="288"/>
      <c r="M398" s="253"/>
      <c r="N398" s="253"/>
      <c r="O398" s="253"/>
      <c r="P398" s="253"/>
      <c r="Q398" s="253"/>
      <c r="R398" s="253"/>
      <c r="S398" s="253"/>
      <c r="T398" s="253"/>
      <c r="U398" s="253"/>
      <c r="V398" s="254"/>
      <c r="W398" s="254"/>
    </row>
    <row r="399" spans="1:23" s="252" customFormat="1" ht="24.9" customHeight="1" x14ac:dyDescent="0.3">
      <c r="A399" s="292"/>
      <c r="B399" s="295"/>
      <c r="C399" s="296"/>
      <c r="M399" s="253"/>
      <c r="N399" s="253"/>
      <c r="O399" s="253"/>
      <c r="P399" s="253"/>
      <c r="Q399" s="253"/>
      <c r="R399" s="253"/>
      <c r="S399" s="253"/>
      <c r="T399" s="253"/>
      <c r="U399" s="253"/>
      <c r="V399" s="254"/>
      <c r="W399" s="254"/>
    </row>
    <row r="400" spans="1:23" s="252" customFormat="1" ht="24.9" customHeight="1" x14ac:dyDescent="0.25">
      <c r="A400" s="292"/>
      <c r="B400" s="296"/>
      <c r="C400" s="296"/>
      <c r="M400" s="253"/>
      <c r="N400" s="253"/>
      <c r="O400" s="253"/>
      <c r="P400" s="253"/>
      <c r="Q400" s="253"/>
      <c r="R400" s="253"/>
      <c r="S400" s="253"/>
      <c r="T400" s="253"/>
      <c r="U400" s="253"/>
      <c r="V400" s="254"/>
      <c r="W400" s="254"/>
    </row>
    <row r="401" spans="1:23" s="252" customFormat="1" ht="24.9" customHeight="1" x14ac:dyDescent="0.3">
      <c r="A401" s="286"/>
      <c r="B401" s="296"/>
      <c r="C401" s="286"/>
      <c r="M401" s="253"/>
      <c r="N401" s="253"/>
      <c r="O401" s="253"/>
      <c r="P401" s="253"/>
      <c r="Q401" s="253"/>
      <c r="R401" s="253"/>
      <c r="S401" s="253"/>
      <c r="T401" s="253"/>
      <c r="U401" s="253"/>
      <c r="V401" s="254"/>
      <c r="W401" s="254"/>
    </row>
    <row r="402" spans="1:23" s="252" customFormat="1" ht="24.9" customHeight="1" x14ac:dyDescent="0.3">
      <c r="A402" s="286"/>
      <c r="B402" s="296"/>
      <c r="C402" s="286"/>
      <c r="M402" s="253"/>
      <c r="N402" s="253"/>
      <c r="O402" s="253"/>
      <c r="P402" s="253"/>
      <c r="Q402" s="253"/>
      <c r="R402" s="253"/>
      <c r="S402" s="253"/>
      <c r="T402" s="253"/>
      <c r="U402" s="253"/>
      <c r="V402" s="254"/>
      <c r="W402" s="254"/>
    </row>
    <row r="403" spans="1:23" s="252" customFormat="1" ht="24.9" customHeight="1" x14ac:dyDescent="0.4">
      <c r="A403" s="287"/>
      <c r="B403" s="296"/>
      <c r="C403" s="286"/>
      <c r="M403" s="253"/>
      <c r="N403" s="253"/>
      <c r="O403" s="253"/>
      <c r="P403" s="253"/>
      <c r="Q403" s="253"/>
      <c r="R403" s="253"/>
      <c r="S403" s="253"/>
      <c r="T403" s="253"/>
      <c r="U403" s="253"/>
      <c r="V403" s="254"/>
      <c r="W403" s="254"/>
    </row>
    <row r="404" spans="1:23" s="252" customFormat="1" ht="24.9" customHeight="1" x14ac:dyDescent="0.3">
      <c r="A404" s="285"/>
      <c r="B404" s="296"/>
      <c r="C404" s="286"/>
      <c r="M404" s="253"/>
      <c r="N404" s="253"/>
      <c r="O404" s="253"/>
      <c r="P404" s="253"/>
      <c r="Q404" s="253"/>
      <c r="R404" s="253"/>
      <c r="S404" s="253"/>
      <c r="T404" s="253"/>
      <c r="U404" s="253"/>
      <c r="V404" s="254"/>
      <c r="W404" s="254"/>
    </row>
    <row r="405" spans="1:23" s="252" customFormat="1" ht="24.9" customHeight="1" x14ac:dyDescent="0.3">
      <c r="A405" s="285"/>
      <c r="B405" s="286"/>
      <c r="C405" s="286"/>
      <c r="M405" s="253"/>
      <c r="N405" s="253"/>
      <c r="O405" s="253"/>
      <c r="P405" s="253"/>
      <c r="Q405" s="253"/>
      <c r="R405" s="253"/>
      <c r="S405" s="253"/>
      <c r="T405" s="253"/>
      <c r="U405" s="253"/>
      <c r="V405" s="254"/>
      <c r="W405" s="254"/>
    </row>
    <row r="406" spans="1:23" s="252" customFormat="1" ht="24.9" customHeight="1" x14ac:dyDescent="0.25">
      <c r="A406" s="288"/>
      <c r="B406" s="293"/>
      <c r="C406" s="288"/>
      <c r="M406" s="253"/>
      <c r="N406" s="253"/>
      <c r="O406" s="253"/>
      <c r="P406" s="253"/>
      <c r="Q406" s="253"/>
      <c r="R406" s="253"/>
      <c r="S406" s="253"/>
      <c r="T406" s="253"/>
      <c r="U406" s="253"/>
      <c r="V406" s="254"/>
      <c r="W406" s="254"/>
    </row>
    <row r="407" spans="1:23" s="252" customFormat="1" ht="24.9" customHeight="1" x14ac:dyDescent="0.25">
      <c r="A407" s="288"/>
      <c r="B407" s="293"/>
      <c r="C407" s="288"/>
      <c r="M407" s="253"/>
      <c r="N407" s="253"/>
      <c r="O407" s="253"/>
      <c r="P407" s="253"/>
      <c r="Q407" s="253"/>
      <c r="R407" s="253"/>
      <c r="S407" s="253"/>
      <c r="T407" s="253"/>
      <c r="U407" s="253"/>
      <c r="V407" s="254"/>
      <c r="W407" s="254"/>
    </row>
    <row r="408" spans="1:23" s="252" customFormat="1" ht="24.9" customHeight="1" x14ac:dyDescent="0.3">
      <c r="A408" s="288"/>
      <c r="B408" s="286"/>
      <c r="C408" s="288"/>
      <c r="M408" s="253"/>
      <c r="N408" s="253"/>
      <c r="O408" s="253"/>
      <c r="P408" s="253"/>
      <c r="Q408" s="253"/>
      <c r="R408" s="253"/>
      <c r="S408" s="253"/>
      <c r="T408" s="253"/>
      <c r="U408" s="253"/>
      <c r="V408" s="254"/>
      <c r="W408" s="254"/>
    </row>
    <row r="409" spans="1:23" s="252" customFormat="1" ht="24.9" customHeight="1" x14ac:dyDescent="0.3">
      <c r="A409" s="288"/>
      <c r="B409" s="286"/>
      <c r="C409" s="288"/>
      <c r="M409" s="253"/>
      <c r="N409" s="253"/>
      <c r="O409" s="253"/>
      <c r="P409" s="253"/>
      <c r="Q409" s="253"/>
      <c r="R409" s="253"/>
      <c r="S409" s="253"/>
      <c r="T409" s="253"/>
      <c r="U409" s="253"/>
      <c r="V409" s="254"/>
      <c r="W409" s="254"/>
    </row>
    <row r="410" spans="1:23" s="252" customFormat="1" ht="24.9" customHeight="1" x14ac:dyDescent="0.3">
      <c r="A410" s="288"/>
      <c r="B410" s="294"/>
      <c r="C410" s="286"/>
      <c r="M410" s="253"/>
      <c r="N410" s="253"/>
      <c r="O410" s="253"/>
      <c r="P410" s="253"/>
      <c r="Q410" s="253"/>
      <c r="R410" s="253"/>
      <c r="S410" s="253"/>
      <c r="T410" s="253"/>
      <c r="U410" s="253"/>
      <c r="V410" s="254"/>
      <c r="W410" s="254"/>
    </row>
    <row r="411" spans="1:23" s="252" customFormat="1" ht="24.9" customHeight="1" x14ac:dyDescent="0.3">
      <c r="A411" s="289"/>
      <c r="B411" s="286"/>
      <c r="C411" s="289"/>
      <c r="M411" s="253"/>
      <c r="N411" s="253"/>
      <c r="O411" s="253"/>
      <c r="P411" s="253"/>
      <c r="Q411" s="253"/>
      <c r="R411" s="253"/>
      <c r="S411" s="253"/>
      <c r="T411" s="253"/>
      <c r="U411" s="253"/>
      <c r="V411" s="254"/>
      <c r="W411" s="254"/>
    </row>
    <row r="412" spans="1:23" s="252" customFormat="1" ht="24.9" customHeight="1" x14ac:dyDescent="0.3">
      <c r="A412" s="289"/>
      <c r="B412" s="286"/>
      <c r="C412" s="289"/>
      <c r="M412" s="253"/>
      <c r="N412" s="253"/>
      <c r="O412" s="253"/>
      <c r="P412" s="253"/>
      <c r="Q412" s="253"/>
      <c r="R412" s="253"/>
      <c r="S412" s="253"/>
      <c r="T412" s="253"/>
      <c r="U412" s="253"/>
      <c r="V412" s="254"/>
      <c r="W412" s="254"/>
    </row>
    <row r="413" spans="1:23" s="252" customFormat="1" ht="24.9" customHeight="1" x14ac:dyDescent="0.25">
      <c r="A413" s="289"/>
      <c r="B413" s="288"/>
      <c r="C413" s="289"/>
      <c r="M413" s="253"/>
      <c r="N413" s="253"/>
      <c r="O413" s="253"/>
      <c r="P413" s="253"/>
      <c r="Q413" s="253"/>
      <c r="R413" s="253"/>
      <c r="S413" s="253"/>
      <c r="T413" s="253"/>
      <c r="U413" s="253"/>
      <c r="V413" s="254"/>
      <c r="W413" s="254"/>
    </row>
    <row r="414" spans="1:23" s="252" customFormat="1" ht="24.9" customHeight="1" x14ac:dyDescent="0.25">
      <c r="A414" s="289"/>
      <c r="B414" s="288"/>
      <c r="C414" s="290"/>
      <c r="M414" s="253"/>
      <c r="N414" s="253"/>
      <c r="O414" s="253"/>
      <c r="P414" s="253"/>
      <c r="Q414" s="253"/>
      <c r="R414" s="253"/>
      <c r="S414" s="253"/>
      <c r="T414" s="253"/>
      <c r="U414" s="253"/>
      <c r="V414" s="254"/>
      <c r="W414" s="254"/>
    </row>
    <row r="415" spans="1:23" s="252" customFormat="1" ht="24.9" customHeight="1" x14ac:dyDescent="0.25">
      <c r="A415" s="289"/>
      <c r="B415" s="288"/>
      <c r="C415" s="290"/>
      <c r="M415" s="253"/>
      <c r="N415" s="253"/>
      <c r="O415" s="253"/>
      <c r="P415" s="253"/>
      <c r="Q415" s="253"/>
      <c r="R415" s="253"/>
      <c r="S415" s="253"/>
      <c r="T415" s="253"/>
      <c r="U415" s="253"/>
      <c r="V415" s="254"/>
      <c r="W415" s="254"/>
    </row>
    <row r="416" spans="1:23" s="252" customFormat="1" ht="24.9" customHeight="1" x14ac:dyDescent="0.25">
      <c r="A416" s="289"/>
      <c r="B416" s="288"/>
      <c r="C416" s="290"/>
      <c r="M416" s="253"/>
      <c r="N416" s="253"/>
      <c r="O416" s="253"/>
      <c r="P416" s="253"/>
      <c r="Q416" s="253"/>
      <c r="R416" s="253"/>
      <c r="S416" s="253"/>
      <c r="T416" s="253"/>
      <c r="U416" s="253"/>
      <c r="V416" s="254"/>
      <c r="W416" s="254"/>
    </row>
    <row r="417" spans="1:23" s="252" customFormat="1" ht="24.9" customHeight="1" x14ac:dyDescent="0.3">
      <c r="A417" s="289"/>
      <c r="B417" s="286"/>
      <c r="C417" s="290"/>
      <c r="M417" s="253"/>
      <c r="N417" s="253"/>
      <c r="O417" s="253"/>
      <c r="P417" s="253"/>
      <c r="Q417" s="253"/>
      <c r="R417" s="253"/>
      <c r="S417" s="253"/>
      <c r="T417" s="253"/>
      <c r="U417" s="253"/>
      <c r="V417" s="254"/>
      <c r="W417" s="254"/>
    </row>
    <row r="418" spans="1:23" s="252" customFormat="1" ht="24.9" customHeight="1" x14ac:dyDescent="0.25">
      <c r="A418" s="289"/>
      <c r="B418" s="296"/>
      <c r="C418" s="290"/>
      <c r="M418" s="253"/>
      <c r="N418" s="253"/>
      <c r="O418" s="253"/>
      <c r="P418" s="253"/>
      <c r="Q418" s="253"/>
      <c r="R418" s="253"/>
      <c r="S418" s="253"/>
      <c r="T418" s="253"/>
      <c r="U418" s="253"/>
      <c r="V418" s="254"/>
      <c r="W418" s="254"/>
    </row>
    <row r="419" spans="1:23" s="252" customFormat="1" ht="24.9" customHeight="1" x14ac:dyDescent="0.25">
      <c r="A419" s="289"/>
      <c r="B419" s="296"/>
      <c r="C419" s="253"/>
      <c r="M419" s="253"/>
      <c r="N419" s="253"/>
      <c r="O419" s="253"/>
      <c r="P419" s="253"/>
      <c r="Q419" s="253"/>
      <c r="R419" s="253"/>
      <c r="S419" s="253"/>
      <c r="T419" s="253"/>
      <c r="U419" s="253"/>
      <c r="V419" s="254"/>
      <c r="W419" s="254"/>
    </row>
    <row r="420" spans="1:23" s="252" customFormat="1" ht="24.9" customHeight="1" x14ac:dyDescent="0.25">
      <c r="A420" s="289"/>
      <c r="B420" s="296"/>
      <c r="C420" s="253"/>
      <c r="M420" s="253"/>
      <c r="N420" s="253"/>
      <c r="O420" s="253"/>
      <c r="P420" s="253"/>
      <c r="Q420" s="253"/>
      <c r="R420" s="253"/>
      <c r="S420" s="253"/>
      <c r="T420" s="253"/>
      <c r="U420" s="253"/>
      <c r="V420" s="254"/>
      <c r="W420" s="254"/>
    </row>
    <row r="421" spans="1:23" s="252" customFormat="1" ht="24.9" customHeight="1" x14ac:dyDescent="0.25">
      <c r="A421" s="289"/>
      <c r="B421" s="296"/>
      <c r="C421" s="253"/>
      <c r="M421" s="253"/>
      <c r="N421" s="253"/>
      <c r="O421" s="253"/>
      <c r="P421" s="253"/>
      <c r="Q421" s="253"/>
      <c r="R421" s="253"/>
      <c r="S421" s="253"/>
      <c r="T421" s="253"/>
      <c r="U421" s="253"/>
      <c r="V421" s="254"/>
      <c r="W421" s="254"/>
    </row>
    <row r="422" spans="1:23" s="252" customFormat="1" ht="24.9" customHeight="1" x14ac:dyDescent="0.25">
      <c r="A422" s="289"/>
      <c r="B422" s="293"/>
      <c r="C422" s="253"/>
      <c r="M422" s="253"/>
      <c r="N422" s="253"/>
      <c r="O422" s="253"/>
      <c r="P422" s="253"/>
      <c r="Q422" s="253"/>
      <c r="R422" s="253"/>
      <c r="S422" s="253"/>
      <c r="T422" s="253"/>
      <c r="U422" s="253"/>
      <c r="V422" s="254"/>
      <c r="W422" s="254"/>
    </row>
    <row r="423" spans="1:23" s="252" customFormat="1" ht="24.9" customHeight="1" x14ac:dyDescent="0.25">
      <c r="A423" s="289"/>
      <c r="B423" s="293"/>
      <c r="C423" s="290"/>
      <c r="M423" s="253"/>
      <c r="N423" s="253"/>
      <c r="O423" s="253"/>
      <c r="P423" s="253"/>
      <c r="Q423" s="253"/>
      <c r="R423" s="253"/>
      <c r="S423" s="253"/>
      <c r="T423" s="253"/>
      <c r="U423" s="253"/>
      <c r="V423" s="254"/>
      <c r="W423" s="254"/>
    </row>
    <row r="424" spans="1:23" s="252" customFormat="1" ht="24.9" customHeight="1" x14ac:dyDescent="0.25">
      <c r="A424" s="289"/>
      <c r="B424" s="293"/>
      <c r="C424" s="289"/>
      <c r="M424" s="253"/>
      <c r="N424" s="253"/>
      <c r="O424" s="253"/>
      <c r="P424" s="253"/>
      <c r="Q424" s="253"/>
      <c r="R424" s="253"/>
      <c r="S424" s="253"/>
      <c r="T424" s="253"/>
      <c r="U424" s="253"/>
      <c r="V424" s="254"/>
      <c r="W424" s="254"/>
    </row>
    <row r="425" spans="1:23" s="252" customFormat="1" ht="24.9" customHeight="1" x14ac:dyDescent="0.25">
      <c r="A425" s="289"/>
      <c r="B425" s="293"/>
      <c r="C425" s="290"/>
      <c r="M425" s="253"/>
      <c r="N425" s="253"/>
      <c r="O425" s="253"/>
      <c r="P425" s="253"/>
      <c r="Q425" s="253"/>
      <c r="R425" s="253"/>
      <c r="S425" s="253"/>
      <c r="T425" s="253"/>
      <c r="U425" s="253"/>
      <c r="V425" s="254"/>
      <c r="W425" s="254"/>
    </row>
    <row r="426" spans="1:23" s="252" customFormat="1" ht="24.9" customHeight="1" x14ac:dyDescent="0.25">
      <c r="A426" s="289"/>
      <c r="B426" s="296"/>
      <c r="C426" s="289"/>
      <c r="M426" s="253"/>
      <c r="N426" s="253"/>
      <c r="O426" s="253"/>
      <c r="P426" s="253"/>
      <c r="Q426" s="253"/>
      <c r="R426" s="253"/>
      <c r="S426" s="253"/>
      <c r="T426" s="253"/>
      <c r="U426" s="253"/>
      <c r="V426" s="254"/>
      <c r="W426" s="254"/>
    </row>
    <row r="427" spans="1:23" s="252" customFormat="1" ht="24.9" customHeight="1" x14ac:dyDescent="0.25">
      <c r="A427" s="289"/>
      <c r="B427" s="296"/>
      <c r="C427" s="253"/>
      <c r="M427" s="253"/>
      <c r="N427" s="253"/>
      <c r="O427" s="253"/>
      <c r="P427" s="253"/>
      <c r="Q427" s="253"/>
      <c r="R427" s="253"/>
      <c r="S427" s="253"/>
      <c r="T427" s="253"/>
      <c r="U427" s="253"/>
      <c r="V427" s="254"/>
      <c r="W427" s="254"/>
    </row>
    <row r="428" spans="1:23" s="252" customFormat="1" ht="24.9" customHeight="1" x14ac:dyDescent="0.25">
      <c r="A428" s="289"/>
      <c r="B428" s="296"/>
      <c r="C428" s="253"/>
      <c r="M428" s="253"/>
      <c r="N428" s="253"/>
      <c r="O428" s="253"/>
      <c r="P428" s="253"/>
      <c r="Q428" s="253"/>
      <c r="R428" s="253"/>
      <c r="S428" s="253"/>
      <c r="T428" s="253"/>
      <c r="U428" s="253"/>
      <c r="V428" s="254"/>
      <c r="W428" s="254"/>
    </row>
    <row r="429" spans="1:23" s="252" customFormat="1" ht="24.9" customHeight="1" x14ac:dyDescent="0.25">
      <c r="A429" s="289"/>
      <c r="B429" s="296"/>
      <c r="C429" s="289"/>
      <c r="M429" s="253"/>
      <c r="N429" s="253"/>
      <c r="O429" s="253"/>
      <c r="P429" s="253"/>
      <c r="Q429" s="253"/>
      <c r="R429" s="253"/>
      <c r="S429" s="253"/>
      <c r="T429" s="253"/>
      <c r="U429" s="253"/>
      <c r="V429" s="254"/>
      <c r="W429" s="254"/>
    </row>
    <row r="430" spans="1:23" s="252" customFormat="1" ht="24.9" customHeight="1" x14ac:dyDescent="0.3">
      <c r="A430" s="289"/>
      <c r="B430" s="295"/>
      <c r="C430" s="289"/>
      <c r="M430" s="253"/>
      <c r="N430" s="253"/>
      <c r="O430" s="253"/>
      <c r="P430" s="253"/>
      <c r="Q430" s="253"/>
      <c r="R430" s="253"/>
      <c r="S430" s="253"/>
      <c r="T430" s="253"/>
      <c r="U430" s="253"/>
      <c r="V430" s="254"/>
      <c r="W430" s="254"/>
    </row>
    <row r="431" spans="1:23" s="252" customFormat="1" ht="24.9" customHeight="1" x14ac:dyDescent="0.25">
      <c r="A431" s="289"/>
      <c r="B431" s="296"/>
      <c r="C431" s="289"/>
      <c r="M431" s="253"/>
      <c r="N431" s="253"/>
      <c r="O431" s="253"/>
      <c r="P431" s="253"/>
      <c r="Q431" s="253"/>
      <c r="R431" s="253"/>
      <c r="S431" s="253"/>
      <c r="T431" s="253"/>
      <c r="U431" s="253"/>
      <c r="V431" s="254"/>
      <c r="W431" s="254"/>
    </row>
    <row r="432" spans="1:23" s="252" customFormat="1" ht="24.9" customHeight="1" x14ac:dyDescent="0.25">
      <c r="A432" s="289"/>
      <c r="B432" s="296"/>
      <c r="C432" s="253"/>
      <c r="M432" s="253"/>
      <c r="N432" s="253"/>
      <c r="O432" s="253"/>
      <c r="P432" s="253"/>
      <c r="Q432" s="253"/>
      <c r="R432" s="253"/>
      <c r="S432" s="253"/>
      <c r="T432" s="253"/>
      <c r="U432" s="253"/>
      <c r="V432" s="254"/>
      <c r="W432" s="254"/>
    </row>
    <row r="433" spans="1:23" s="252" customFormat="1" ht="24.9" customHeight="1" x14ac:dyDescent="0.3">
      <c r="A433" s="289"/>
      <c r="B433" s="295"/>
      <c r="C433" s="289"/>
      <c r="M433" s="253"/>
      <c r="N433" s="253"/>
      <c r="O433" s="253"/>
      <c r="P433" s="253"/>
      <c r="Q433" s="253"/>
      <c r="R433" s="253"/>
      <c r="S433" s="253"/>
      <c r="T433" s="253"/>
      <c r="U433" s="253"/>
      <c r="V433" s="254"/>
      <c r="W433" s="254"/>
    </row>
    <row r="434" spans="1:23" s="252" customFormat="1" ht="24.9" customHeight="1" x14ac:dyDescent="0.25">
      <c r="A434" s="289"/>
      <c r="B434" s="296"/>
      <c r="C434" s="253"/>
      <c r="M434" s="253"/>
      <c r="N434" s="253"/>
      <c r="O434" s="253"/>
      <c r="P434" s="253"/>
      <c r="Q434" s="253"/>
      <c r="R434" s="253"/>
      <c r="S434" s="253"/>
      <c r="T434" s="253"/>
      <c r="U434" s="253"/>
      <c r="V434" s="254"/>
      <c r="W434" s="254"/>
    </row>
    <row r="435" spans="1:23" s="252" customFormat="1" ht="24.9" customHeight="1" x14ac:dyDescent="0.25">
      <c r="A435" s="289"/>
      <c r="B435" s="296"/>
      <c r="C435" s="253"/>
      <c r="M435" s="253"/>
      <c r="N435" s="253"/>
      <c r="O435" s="253"/>
      <c r="P435" s="253"/>
      <c r="Q435" s="253"/>
      <c r="R435" s="253"/>
      <c r="S435" s="253"/>
      <c r="T435" s="253"/>
      <c r="U435" s="253"/>
      <c r="V435" s="254"/>
      <c r="W435" s="254"/>
    </row>
    <row r="436" spans="1:23" s="252" customFormat="1" ht="24.9" customHeight="1" x14ac:dyDescent="0.25">
      <c r="A436" s="289"/>
      <c r="B436" s="296"/>
      <c r="C436" s="253"/>
      <c r="M436" s="253"/>
      <c r="N436" s="253"/>
      <c r="O436" s="253"/>
      <c r="P436" s="253"/>
      <c r="Q436" s="253"/>
      <c r="R436" s="253"/>
      <c r="S436" s="253"/>
      <c r="T436" s="253"/>
      <c r="U436" s="253"/>
      <c r="V436" s="254"/>
      <c r="W436" s="254"/>
    </row>
    <row r="437" spans="1:23" s="252" customFormat="1" ht="24.9" customHeight="1" x14ac:dyDescent="0.25">
      <c r="A437" s="289"/>
      <c r="B437" s="296"/>
      <c r="C437" s="253"/>
      <c r="M437" s="253"/>
      <c r="N437" s="253"/>
      <c r="O437" s="253"/>
      <c r="P437" s="253"/>
      <c r="Q437" s="253"/>
      <c r="R437" s="253"/>
      <c r="S437" s="253"/>
      <c r="T437" s="253"/>
      <c r="U437" s="253"/>
      <c r="V437" s="254"/>
      <c r="W437" s="254"/>
    </row>
    <row r="438" spans="1:23" s="252" customFormat="1" ht="24.9" customHeight="1" x14ac:dyDescent="0.25">
      <c r="A438" s="289"/>
      <c r="B438" s="296"/>
      <c r="C438" s="253"/>
      <c r="M438" s="253"/>
      <c r="N438" s="253"/>
      <c r="O438" s="253"/>
      <c r="P438" s="253"/>
      <c r="Q438" s="253"/>
      <c r="R438" s="253"/>
      <c r="S438" s="253"/>
      <c r="T438" s="253"/>
      <c r="U438" s="253"/>
      <c r="V438" s="254"/>
      <c r="W438" s="254"/>
    </row>
    <row r="439" spans="1:23" s="252" customFormat="1" ht="24.9" customHeight="1" x14ac:dyDescent="0.25">
      <c r="A439" s="289"/>
      <c r="B439" s="296"/>
      <c r="C439" s="253"/>
      <c r="M439" s="253"/>
      <c r="N439" s="253"/>
      <c r="O439" s="253"/>
      <c r="P439" s="253"/>
      <c r="Q439" s="253"/>
      <c r="R439" s="253"/>
      <c r="S439" s="253"/>
      <c r="T439" s="253"/>
      <c r="U439" s="253"/>
      <c r="V439" s="254"/>
      <c r="W439" s="254"/>
    </row>
    <row r="440" spans="1:23" s="252" customFormat="1" ht="24.9" customHeight="1" x14ac:dyDescent="0.25">
      <c r="A440" s="289"/>
      <c r="B440" s="293"/>
      <c r="C440" s="253"/>
      <c r="M440" s="253"/>
      <c r="N440" s="253"/>
      <c r="O440" s="253"/>
      <c r="P440" s="253"/>
      <c r="Q440" s="253"/>
      <c r="R440" s="253"/>
      <c r="S440" s="253"/>
      <c r="T440" s="253"/>
      <c r="U440" s="253"/>
      <c r="V440" s="254"/>
      <c r="W440" s="254"/>
    </row>
    <row r="441" spans="1:23" s="252" customFormat="1" ht="24.9" customHeight="1" x14ac:dyDescent="0.25">
      <c r="A441" s="291"/>
      <c r="B441" s="293"/>
      <c r="C441" s="292"/>
      <c r="M441" s="253"/>
      <c r="N441" s="253"/>
      <c r="O441" s="253"/>
      <c r="P441" s="253"/>
      <c r="Q441" s="253"/>
      <c r="R441" s="253"/>
      <c r="S441" s="253"/>
      <c r="T441" s="253"/>
      <c r="U441" s="253"/>
      <c r="V441" s="254"/>
      <c r="W441" s="254"/>
    </row>
    <row r="442" spans="1:23" s="252" customFormat="1" ht="24.9" customHeight="1" x14ac:dyDescent="0.25">
      <c r="A442" s="297"/>
      <c r="B442" s="293"/>
      <c r="C442" s="298"/>
      <c r="M442" s="253"/>
      <c r="N442" s="253"/>
      <c r="O442" s="253"/>
      <c r="P442" s="253"/>
      <c r="Q442" s="253"/>
      <c r="R442" s="253"/>
      <c r="S442" s="253"/>
      <c r="T442" s="253"/>
      <c r="U442" s="253"/>
      <c r="V442" s="254"/>
      <c r="W442" s="254"/>
    </row>
    <row r="443" spans="1:23" s="252" customFormat="1" ht="24.9" customHeight="1" x14ac:dyDescent="0.25">
      <c r="A443" s="299"/>
      <c r="B443" s="293"/>
      <c r="C443" s="80"/>
      <c r="M443" s="253"/>
      <c r="N443" s="253"/>
      <c r="O443" s="253"/>
      <c r="P443" s="253"/>
      <c r="Q443" s="253"/>
      <c r="R443" s="253"/>
      <c r="S443" s="253"/>
      <c r="T443" s="253"/>
      <c r="U443" s="253"/>
      <c r="V443" s="254"/>
      <c r="W443" s="254"/>
    </row>
    <row r="444" spans="1:23" s="252" customFormat="1" ht="24.9" customHeight="1" x14ac:dyDescent="0.3">
      <c r="A444" s="286"/>
      <c r="B444" s="293"/>
      <c r="C444" s="286"/>
      <c r="M444" s="253"/>
      <c r="N444" s="253"/>
      <c r="O444" s="253"/>
      <c r="P444" s="253"/>
      <c r="Q444" s="253"/>
      <c r="R444" s="253"/>
      <c r="S444" s="253"/>
      <c r="T444" s="253"/>
      <c r="U444" s="253"/>
      <c r="V444" s="254"/>
      <c r="W444" s="254"/>
    </row>
    <row r="445" spans="1:23" s="252" customFormat="1" ht="24.9" customHeight="1" x14ac:dyDescent="0.3">
      <c r="A445" s="286"/>
      <c r="B445" s="293"/>
      <c r="C445" s="286"/>
      <c r="M445" s="253"/>
      <c r="N445" s="253"/>
      <c r="O445" s="253"/>
      <c r="P445" s="253"/>
      <c r="Q445" s="253"/>
      <c r="R445" s="253"/>
      <c r="S445" s="253"/>
      <c r="T445" s="253"/>
      <c r="U445" s="253"/>
      <c r="V445" s="254"/>
      <c r="W445" s="254"/>
    </row>
    <row r="446" spans="1:23" s="252" customFormat="1" ht="24.9" customHeight="1" x14ac:dyDescent="0.4">
      <c r="A446" s="287"/>
      <c r="B446" s="293"/>
      <c r="C446" s="286"/>
      <c r="M446" s="253"/>
      <c r="N446" s="253"/>
      <c r="O446" s="253"/>
      <c r="P446" s="253"/>
      <c r="Q446" s="253"/>
      <c r="R446" s="253"/>
      <c r="S446" s="253"/>
      <c r="T446" s="253"/>
      <c r="U446" s="253"/>
      <c r="V446" s="254"/>
      <c r="W446" s="254"/>
    </row>
    <row r="447" spans="1:23" s="252" customFormat="1" ht="24.9" customHeight="1" x14ac:dyDescent="0.3">
      <c r="A447" s="285"/>
      <c r="B447" s="293"/>
      <c r="C447" s="286"/>
      <c r="M447" s="253"/>
      <c r="N447" s="253"/>
      <c r="O447" s="253"/>
      <c r="P447" s="253"/>
      <c r="Q447" s="253"/>
      <c r="R447" s="253"/>
      <c r="S447" s="253"/>
      <c r="T447" s="253"/>
      <c r="U447" s="253"/>
      <c r="V447" s="254"/>
      <c r="W447" s="254"/>
    </row>
    <row r="448" spans="1:23" s="252" customFormat="1" ht="24.9" customHeight="1" x14ac:dyDescent="0.3">
      <c r="A448" s="285"/>
      <c r="B448" s="286"/>
      <c r="C448" s="286"/>
      <c r="M448" s="253"/>
      <c r="N448" s="253"/>
      <c r="O448" s="253"/>
      <c r="P448" s="253"/>
      <c r="Q448" s="253"/>
      <c r="R448" s="253"/>
      <c r="S448" s="253"/>
      <c r="T448" s="253"/>
      <c r="U448" s="253"/>
      <c r="V448" s="254"/>
      <c r="W448" s="254"/>
    </row>
    <row r="449" spans="1:23" s="252" customFormat="1" ht="24.9" customHeight="1" x14ac:dyDescent="0.25">
      <c r="A449" s="288"/>
      <c r="B449" s="292"/>
      <c r="C449" s="288"/>
      <c r="M449" s="253"/>
      <c r="N449" s="253"/>
      <c r="O449" s="253"/>
      <c r="P449" s="253"/>
      <c r="Q449" s="253"/>
      <c r="R449" s="253"/>
      <c r="S449" s="253"/>
      <c r="T449" s="253"/>
      <c r="U449" s="253"/>
      <c r="V449" s="254"/>
      <c r="W449" s="254"/>
    </row>
    <row r="450" spans="1:23" s="252" customFormat="1" ht="24.9" customHeight="1" x14ac:dyDescent="0.25">
      <c r="A450" s="288"/>
      <c r="B450" s="292"/>
      <c r="C450" s="288"/>
      <c r="M450" s="253"/>
      <c r="N450" s="253"/>
      <c r="O450" s="253"/>
      <c r="P450" s="253"/>
      <c r="Q450" s="253"/>
      <c r="R450" s="253"/>
      <c r="S450" s="253"/>
      <c r="T450" s="253"/>
      <c r="U450" s="253"/>
      <c r="V450" s="254"/>
      <c r="W450" s="254"/>
    </row>
    <row r="451" spans="1:23" s="252" customFormat="1" ht="24.9" customHeight="1" x14ac:dyDescent="0.3">
      <c r="A451" s="288"/>
      <c r="B451" s="286"/>
      <c r="C451" s="288"/>
      <c r="M451" s="253"/>
      <c r="N451" s="253"/>
      <c r="O451" s="253"/>
      <c r="P451" s="253"/>
      <c r="Q451" s="253"/>
      <c r="R451" s="253"/>
      <c r="S451" s="253"/>
      <c r="T451" s="253"/>
      <c r="U451" s="253"/>
      <c r="V451" s="254"/>
      <c r="W451" s="254"/>
    </row>
    <row r="452" spans="1:23" s="252" customFormat="1" ht="24.9" customHeight="1" x14ac:dyDescent="0.3">
      <c r="A452" s="288"/>
      <c r="B452" s="286"/>
      <c r="C452" s="288"/>
      <c r="M452" s="253"/>
      <c r="N452" s="253"/>
      <c r="O452" s="253"/>
      <c r="P452" s="253"/>
      <c r="Q452" s="253"/>
      <c r="R452" s="253"/>
      <c r="S452" s="253"/>
      <c r="T452" s="253"/>
      <c r="U452" s="253"/>
      <c r="V452" s="254"/>
      <c r="W452" s="254"/>
    </row>
    <row r="453" spans="1:23" s="252" customFormat="1" ht="24.9" customHeight="1" x14ac:dyDescent="0.3">
      <c r="A453" s="289"/>
      <c r="B453" s="294"/>
      <c r="C453" s="288"/>
      <c r="M453" s="253"/>
      <c r="N453" s="253"/>
      <c r="O453" s="253"/>
      <c r="P453" s="253"/>
      <c r="Q453" s="253"/>
      <c r="R453" s="253"/>
      <c r="S453" s="253"/>
      <c r="T453" s="253"/>
      <c r="U453" s="253"/>
      <c r="V453" s="254"/>
      <c r="W453" s="254"/>
    </row>
    <row r="454" spans="1:23" s="252" customFormat="1" ht="24.9" customHeight="1" x14ac:dyDescent="0.3">
      <c r="A454" s="290"/>
      <c r="B454" s="286"/>
      <c r="C454" s="253"/>
      <c r="M454" s="253"/>
      <c r="N454" s="253"/>
      <c r="O454" s="253"/>
      <c r="P454" s="253"/>
      <c r="Q454" s="253"/>
      <c r="R454" s="253"/>
      <c r="S454" s="253"/>
      <c r="T454" s="253"/>
      <c r="U454" s="253"/>
      <c r="V454" s="254"/>
      <c r="W454" s="254"/>
    </row>
    <row r="455" spans="1:23" s="252" customFormat="1" ht="24.9" customHeight="1" x14ac:dyDescent="0.3">
      <c r="A455" s="290"/>
      <c r="B455" s="286"/>
      <c r="C455" s="253"/>
      <c r="M455" s="253"/>
      <c r="N455" s="253"/>
      <c r="O455" s="253"/>
      <c r="P455" s="253"/>
      <c r="Q455" s="253"/>
      <c r="R455" s="253"/>
      <c r="S455" s="253"/>
      <c r="T455" s="253"/>
      <c r="U455" s="253"/>
      <c r="V455" s="254"/>
      <c r="W455" s="254"/>
    </row>
    <row r="456" spans="1:23" s="252" customFormat="1" ht="24.9" customHeight="1" x14ac:dyDescent="0.25">
      <c r="A456" s="290"/>
      <c r="B456" s="288"/>
      <c r="C456" s="253"/>
      <c r="M456" s="253"/>
      <c r="N456" s="253"/>
      <c r="O456" s="253"/>
      <c r="P456" s="253"/>
      <c r="Q456" s="253"/>
      <c r="R456" s="253"/>
      <c r="S456" s="253"/>
      <c r="T456" s="253"/>
      <c r="U456" s="253"/>
      <c r="V456" s="254"/>
      <c r="W456" s="254"/>
    </row>
    <row r="457" spans="1:23" s="252" customFormat="1" ht="24.9" customHeight="1" x14ac:dyDescent="0.25">
      <c r="A457" s="290"/>
      <c r="B457" s="288"/>
      <c r="C457" s="253"/>
      <c r="M457" s="253"/>
      <c r="N457" s="253"/>
      <c r="O457" s="253"/>
      <c r="P457" s="253"/>
      <c r="Q457" s="253"/>
      <c r="R457" s="253"/>
      <c r="S457" s="253"/>
      <c r="T457" s="253"/>
      <c r="U457" s="253"/>
      <c r="V457" s="254"/>
      <c r="W457" s="254"/>
    </row>
    <row r="458" spans="1:23" s="252" customFormat="1" ht="24.9" customHeight="1" x14ac:dyDescent="0.25">
      <c r="A458" s="290"/>
      <c r="B458" s="288"/>
      <c r="C458" s="253"/>
      <c r="M458" s="253"/>
      <c r="N458" s="253"/>
      <c r="O458" s="253"/>
      <c r="P458" s="253"/>
      <c r="Q458" s="253"/>
      <c r="R458" s="253"/>
      <c r="S458" s="253"/>
      <c r="T458" s="253"/>
      <c r="U458" s="253"/>
      <c r="V458" s="254"/>
      <c r="W458" s="254"/>
    </row>
    <row r="459" spans="1:23" s="252" customFormat="1" ht="24.9" customHeight="1" x14ac:dyDescent="0.25">
      <c r="A459" s="290"/>
      <c r="B459" s="288"/>
      <c r="C459" s="253"/>
      <c r="M459" s="253"/>
      <c r="N459" s="253"/>
      <c r="O459" s="253"/>
      <c r="P459" s="253"/>
      <c r="Q459" s="253"/>
      <c r="R459" s="253"/>
      <c r="S459" s="253"/>
      <c r="T459" s="253"/>
      <c r="U459" s="253"/>
      <c r="V459" s="254"/>
      <c r="W459" s="254"/>
    </row>
    <row r="460" spans="1:23" s="252" customFormat="1" ht="24.9" customHeight="1" x14ac:dyDescent="0.3">
      <c r="A460" s="290"/>
      <c r="B460" s="286"/>
      <c r="C460" s="253"/>
      <c r="M460" s="253"/>
      <c r="N460" s="253"/>
      <c r="O460" s="253"/>
      <c r="P460" s="253"/>
      <c r="Q460" s="253"/>
      <c r="R460" s="253"/>
      <c r="S460" s="253"/>
      <c r="T460" s="253"/>
      <c r="U460" s="253"/>
      <c r="V460" s="254"/>
      <c r="W460" s="254"/>
    </row>
    <row r="461" spans="1:23" s="252" customFormat="1" ht="24.9" customHeight="1" x14ac:dyDescent="0.25">
      <c r="A461" s="290"/>
      <c r="B461" s="293"/>
      <c r="C461" s="253"/>
      <c r="M461" s="253"/>
      <c r="N461" s="253"/>
      <c r="O461" s="253"/>
      <c r="P461" s="253"/>
      <c r="Q461" s="253"/>
      <c r="R461" s="253"/>
      <c r="S461" s="253"/>
      <c r="T461" s="253"/>
      <c r="U461" s="253"/>
      <c r="V461" s="254"/>
      <c r="W461" s="254"/>
    </row>
    <row r="462" spans="1:23" s="252" customFormat="1" ht="24.9" customHeight="1" x14ac:dyDescent="0.25">
      <c r="A462" s="290"/>
      <c r="B462" s="293"/>
      <c r="C462" s="253"/>
      <c r="M462" s="253"/>
      <c r="N462" s="253"/>
      <c r="O462" s="253"/>
      <c r="P462" s="253"/>
      <c r="Q462" s="253"/>
      <c r="R462" s="253"/>
      <c r="S462" s="253"/>
      <c r="T462" s="253"/>
      <c r="U462" s="253"/>
      <c r="V462" s="254"/>
      <c r="W462" s="254"/>
    </row>
    <row r="463" spans="1:23" s="252" customFormat="1" ht="24.9" customHeight="1" x14ac:dyDescent="0.25">
      <c r="A463" s="290"/>
      <c r="B463" s="293"/>
      <c r="C463" s="253"/>
      <c r="M463" s="253"/>
      <c r="N463" s="253"/>
      <c r="O463" s="253"/>
      <c r="P463" s="253"/>
      <c r="Q463" s="253"/>
      <c r="R463" s="253"/>
      <c r="S463" s="253"/>
      <c r="T463" s="253"/>
      <c r="U463" s="253"/>
      <c r="V463" s="254"/>
      <c r="W463" s="254"/>
    </row>
    <row r="464" spans="1:23" s="252" customFormat="1" ht="24.9" customHeight="1" x14ac:dyDescent="0.25">
      <c r="A464" s="290"/>
      <c r="B464" s="293"/>
      <c r="C464" s="253"/>
      <c r="M464" s="253"/>
      <c r="N464" s="253"/>
      <c r="O464" s="253"/>
      <c r="P464" s="253"/>
      <c r="Q464" s="253"/>
      <c r="R464" s="253"/>
      <c r="S464" s="253"/>
      <c r="T464" s="253"/>
      <c r="U464" s="253"/>
      <c r="V464" s="254"/>
      <c r="W464" s="254"/>
    </row>
    <row r="465" spans="1:23" s="252" customFormat="1" ht="24.9" customHeight="1" x14ac:dyDescent="0.25">
      <c r="A465" s="290"/>
      <c r="B465" s="293"/>
      <c r="C465" s="253"/>
      <c r="M465" s="253"/>
      <c r="N465" s="253"/>
      <c r="O465" s="253"/>
      <c r="P465" s="253"/>
      <c r="Q465" s="253"/>
      <c r="R465" s="253"/>
      <c r="S465" s="253"/>
      <c r="T465" s="253"/>
      <c r="U465" s="253"/>
      <c r="V465" s="254"/>
      <c r="W465" s="254"/>
    </row>
    <row r="466" spans="1:23" s="252" customFormat="1" ht="24.9" customHeight="1" x14ac:dyDescent="0.25">
      <c r="A466" s="290"/>
      <c r="B466" s="293"/>
      <c r="C466" s="253"/>
      <c r="M466" s="253"/>
      <c r="N466" s="253"/>
      <c r="O466" s="253"/>
      <c r="P466" s="253"/>
      <c r="Q466" s="253"/>
      <c r="R466" s="253"/>
      <c r="S466" s="253"/>
      <c r="T466" s="253"/>
      <c r="U466" s="253"/>
      <c r="V466" s="254"/>
      <c r="W466" s="254"/>
    </row>
    <row r="467" spans="1:23" s="252" customFormat="1" ht="24.9" customHeight="1" x14ac:dyDescent="0.25">
      <c r="A467" s="290"/>
      <c r="B467" s="293"/>
      <c r="C467" s="253"/>
      <c r="M467" s="253"/>
      <c r="N467" s="253"/>
      <c r="O467" s="253"/>
      <c r="P467" s="253"/>
      <c r="Q467" s="253"/>
      <c r="R467" s="253"/>
      <c r="S467" s="253"/>
      <c r="T467" s="253"/>
      <c r="U467" s="253"/>
      <c r="V467" s="254"/>
      <c r="W467" s="254"/>
    </row>
    <row r="468" spans="1:23" s="252" customFormat="1" ht="24.9" customHeight="1" x14ac:dyDescent="0.25">
      <c r="A468" s="290"/>
      <c r="B468" s="293"/>
      <c r="C468" s="253"/>
      <c r="M468" s="253"/>
      <c r="N468" s="253"/>
      <c r="O468" s="253"/>
      <c r="P468" s="253"/>
      <c r="Q468" s="253"/>
      <c r="R468" s="253"/>
      <c r="S468" s="253"/>
      <c r="T468" s="253"/>
      <c r="U468" s="253"/>
      <c r="V468" s="254"/>
      <c r="W468" s="254"/>
    </row>
    <row r="469" spans="1:23" s="252" customFormat="1" ht="24.9" customHeight="1" x14ac:dyDescent="0.3">
      <c r="A469" s="290"/>
      <c r="B469" s="295"/>
      <c r="C469" s="253"/>
      <c r="M469" s="253"/>
      <c r="N469" s="253"/>
      <c r="O469" s="253"/>
      <c r="P469" s="253"/>
      <c r="Q469" s="253"/>
      <c r="R469" s="253"/>
      <c r="S469" s="253"/>
      <c r="T469" s="253"/>
      <c r="U469" s="253"/>
      <c r="V469" s="254"/>
      <c r="W469" s="254"/>
    </row>
    <row r="470" spans="1:23" s="252" customFormat="1" ht="24.9" customHeight="1" x14ac:dyDescent="0.25">
      <c r="A470" s="290"/>
      <c r="B470" s="296"/>
      <c r="C470" s="253"/>
      <c r="M470" s="253"/>
      <c r="N470" s="253"/>
      <c r="O470" s="253"/>
      <c r="P470" s="253"/>
      <c r="Q470" s="253"/>
      <c r="R470" s="253"/>
      <c r="S470" s="253"/>
      <c r="T470" s="253"/>
      <c r="U470" s="253"/>
      <c r="V470" s="254"/>
      <c r="W470" s="254"/>
    </row>
    <row r="471" spans="1:23" s="252" customFormat="1" ht="24.9" customHeight="1" x14ac:dyDescent="0.25">
      <c r="A471" s="290"/>
      <c r="B471" s="296"/>
      <c r="C471" s="253"/>
      <c r="M471" s="253"/>
      <c r="N471" s="253"/>
      <c r="O471" s="253"/>
      <c r="P471" s="253"/>
      <c r="Q471" s="253"/>
      <c r="R471" s="253"/>
      <c r="S471" s="253"/>
      <c r="T471" s="253"/>
      <c r="U471" s="253"/>
      <c r="V471" s="254"/>
      <c r="W471" s="254"/>
    </row>
    <row r="472" spans="1:23" s="252" customFormat="1" ht="24.9" customHeight="1" x14ac:dyDescent="0.25">
      <c r="A472" s="289"/>
      <c r="B472" s="296"/>
      <c r="C472" s="253"/>
      <c r="M472" s="253"/>
      <c r="N472" s="253"/>
      <c r="O472" s="253"/>
      <c r="P472" s="253"/>
      <c r="Q472" s="253"/>
      <c r="R472" s="253"/>
      <c r="S472" s="253"/>
      <c r="T472" s="253"/>
      <c r="U472" s="253"/>
      <c r="V472" s="254"/>
      <c r="W472" s="254"/>
    </row>
    <row r="473" spans="1:23" s="252" customFormat="1" ht="24.9" customHeight="1" x14ac:dyDescent="0.25">
      <c r="A473" s="290"/>
      <c r="B473" s="296"/>
      <c r="C473" s="253"/>
      <c r="M473" s="253"/>
      <c r="N473" s="253"/>
      <c r="O473" s="253"/>
      <c r="P473" s="253"/>
      <c r="Q473" s="253"/>
      <c r="R473" s="253"/>
      <c r="S473" s="253"/>
      <c r="T473" s="253"/>
      <c r="U473" s="253"/>
      <c r="V473" s="254"/>
      <c r="W473" s="254"/>
    </row>
    <row r="474" spans="1:23" s="252" customFormat="1" ht="24.9" customHeight="1" x14ac:dyDescent="0.25">
      <c r="A474" s="290"/>
      <c r="B474" s="296"/>
      <c r="C474" s="253"/>
      <c r="M474" s="253"/>
      <c r="N474" s="253"/>
      <c r="O474" s="253"/>
      <c r="P474" s="253"/>
      <c r="Q474" s="253"/>
      <c r="R474" s="253"/>
      <c r="S474" s="253"/>
      <c r="T474" s="253"/>
      <c r="U474" s="253"/>
      <c r="V474" s="254"/>
      <c r="W474" s="254"/>
    </row>
    <row r="475" spans="1:23" s="252" customFormat="1" ht="24.9" customHeight="1" x14ac:dyDescent="0.25">
      <c r="A475" s="290"/>
      <c r="B475" s="293"/>
      <c r="C475" s="253"/>
      <c r="M475" s="253"/>
      <c r="N475" s="253"/>
      <c r="O475" s="253"/>
      <c r="P475" s="253"/>
      <c r="Q475" s="253"/>
      <c r="R475" s="253"/>
      <c r="S475" s="253"/>
      <c r="T475" s="253"/>
      <c r="U475" s="253"/>
      <c r="V475" s="254"/>
      <c r="W475" s="254"/>
    </row>
    <row r="476" spans="1:23" s="252" customFormat="1" ht="24.9" customHeight="1" x14ac:dyDescent="0.25">
      <c r="A476" s="290"/>
      <c r="B476" s="293"/>
      <c r="C476" s="253"/>
      <c r="M476" s="253"/>
      <c r="N476" s="253"/>
      <c r="O476" s="253"/>
      <c r="P476" s="253"/>
      <c r="Q476" s="253"/>
      <c r="R476" s="253"/>
      <c r="S476" s="253"/>
      <c r="T476" s="253"/>
      <c r="U476" s="253"/>
      <c r="V476" s="254"/>
      <c r="W476" s="254"/>
    </row>
    <row r="477" spans="1:23" s="252" customFormat="1" ht="24.9" customHeight="1" x14ac:dyDescent="0.25">
      <c r="A477" s="290"/>
      <c r="B477" s="293"/>
      <c r="C477" s="253"/>
      <c r="M477" s="253"/>
      <c r="N477" s="253"/>
      <c r="O477" s="253"/>
      <c r="P477" s="253"/>
      <c r="Q477" s="253"/>
      <c r="R477" s="253"/>
      <c r="S477" s="253"/>
      <c r="T477" s="253"/>
      <c r="U477" s="253"/>
      <c r="V477" s="254"/>
      <c r="W477" s="254"/>
    </row>
    <row r="478" spans="1:23" s="252" customFormat="1" ht="24.9" customHeight="1" x14ac:dyDescent="0.25">
      <c r="A478" s="289"/>
      <c r="B478" s="293"/>
      <c r="C478" s="253"/>
      <c r="M478" s="253"/>
      <c r="N478" s="253"/>
      <c r="O478" s="253"/>
      <c r="P478" s="253"/>
      <c r="Q478" s="253"/>
      <c r="R478" s="253"/>
      <c r="S478" s="253"/>
      <c r="T478" s="253"/>
      <c r="U478" s="253"/>
      <c r="V478" s="254"/>
      <c r="W478" s="254"/>
    </row>
    <row r="479" spans="1:23" s="252" customFormat="1" ht="24.9" customHeight="1" x14ac:dyDescent="0.25">
      <c r="A479" s="289"/>
      <c r="B479" s="293"/>
      <c r="C479" s="253"/>
      <c r="M479" s="253"/>
      <c r="N479" s="253"/>
      <c r="O479" s="253"/>
      <c r="P479" s="253"/>
      <c r="Q479" s="253"/>
      <c r="R479" s="253"/>
      <c r="S479" s="253"/>
      <c r="T479" s="253"/>
      <c r="U479" s="253"/>
      <c r="V479" s="254"/>
      <c r="W479" s="254"/>
    </row>
    <row r="480" spans="1:23" s="252" customFormat="1" ht="24.9" customHeight="1" x14ac:dyDescent="0.25">
      <c r="A480" s="289"/>
      <c r="B480" s="293"/>
      <c r="C480" s="253"/>
      <c r="M480" s="253"/>
      <c r="N480" s="253"/>
      <c r="O480" s="253"/>
      <c r="P480" s="253"/>
      <c r="Q480" s="253"/>
      <c r="R480" s="253"/>
      <c r="S480" s="253"/>
      <c r="T480" s="253"/>
      <c r="U480" s="253"/>
      <c r="V480" s="254"/>
      <c r="W480" s="254"/>
    </row>
    <row r="481" spans="1:23" s="252" customFormat="1" ht="24.9" customHeight="1" x14ac:dyDescent="0.25">
      <c r="A481" s="289"/>
      <c r="B481" s="293"/>
      <c r="C481" s="253"/>
      <c r="M481" s="253"/>
      <c r="N481" s="253"/>
      <c r="O481" s="253"/>
      <c r="P481" s="253"/>
      <c r="Q481" s="253"/>
      <c r="R481" s="253"/>
      <c r="S481" s="253"/>
      <c r="T481" s="253"/>
      <c r="U481" s="253"/>
      <c r="V481" s="254"/>
      <c r="W481" s="254"/>
    </row>
    <row r="482" spans="1:23" s="252" customFormat="1" ht="24.9" customHeight="1" x14ac:dyDescent="0.25">
      <c r="A482" s="289"/>
      <c r="B482" s="293"/>
      <c r="C482" s="253"/>
      <c r="M482" s="253"/>
      <c r="N482" s="253"/>
      <c r="O482" s="253"/>
      <c r="P482" s="253"/>
      <c r="Q482" s="253"/>
      <c r="R482" s="253"/>
      <c r="S482" s="253"/>
      <c r="T482" s="253"/>
      <c r="U482" s="253"/>
      <c r="V482" s="254"/>
      <c r="W482" s="254"/>
    </row>
    <row r="483" spans="1:23" s="252" customFormat="1" ht="24.9" customHeight="1" x14ac:dyDescent="0.25">
      <c r="A483" s="289"/>
      <c r="B483" s="293"/>
      <c r="C483" s="253"/>
      <c r="M483" s="253"/>
      <c r="N483" s="253"/>
      <c r="O483" s="253"/>
      <c r="P483" s="253"/>
      <c r="Q483" s="253"/>
      <c r="R483" s="253"/>
      <c r="S483" s="253"/>
      <c r="T483" s="253"/>
      <c r="U483" s="253"/>
      <c r="V483" s="254"/>
      <c r="W483" s="254"/>
    </row>
    <row r="484" spans="1:23" s="252" customFormat="1" ht="24.9" customHeight="1" x14ac:dyDescent="0.25">
      <c r="A484" s="291"/>
      <c r="B484" s="293"/>
      <c r="C484" s="292"/>
      <c r="M484" s="253"/>
      <c r="N484" s="253"/>
      <c r="O484" s="253"/>
      <c r="P484" s="253"/>
      <c r="Q484" s="253"/>
      <c r="R484" s="253"/>
      <c r="S484" s="253"/>
      <c r="T484" s="253"/>
      <c r="U484" s="253"/>
      <c r="V484" s="254"/>
      <c r="W484" s="254"/>
    </row>
    <row r="485" spans="1:23" s="252" customFormat="1" ht="24.9" customHeight="1" x14ac:dyDescent="0.3">
      <c r="A485" s="292"/>
      <c r="B485" s="295"/>
      <c r="C485" s="299"/>
      <c r="M485" s="253"/>
      <c r="N485" s="253"/>
      <c r="O485" s="253"/>
      <c r="P485" s="253"/>
      <c r="Q485" s="253"/>
      <c r="R485" s="253"/>
      <c r="S485" s="253"/>
      <c r="T485" s="253"/>
      <c r="U485" s="253"/>
      <c r="V485" s="254"/>
      <c r="W485" s="254"/>
    </row>
    <row r="486" spans="1:23" s="252" customFormat="1" ht="24.9" customHeight="1" x14ac:dyDescent="0.25">
      <c r="A486" s="293"/>
      <c r="B486" s="296"/>
      <c r="C486" s="296"/>
      <c r="M486" s="253"/>
      <c r="N486" s="253"/>
      <c r="O486" s="253"/>
      <c r="P486" s="253"/>
      <c r="Q486" s="253"/>
      <c r="R486" s="253"/>
      <c r="S486" s="253"/>
      <c r="T486" s="253"/>
      <c r="U486" s="253"/>
      <c r="V486" s="254"/>
      <c r="W486" s="254"/>
    </row>
    <row r="487" spans="1:23" s="252" customFormat="1" ht="24.9" customHeight="1" x14ac:dyDescent="0.3">
      <c r="A487" s="286"/>
      <c r="B487" s="296"/>
      <c r="C487" s="286"/>
      <c r="M487" s="253"/>
      <c r="N487" s="253"/>
      <c r="O487" s="253"/>
      <c r="P487" s="253"/>
      <c r="Q487" s="253"/>
      <c r="R487" s="253"/>
      <c r="S487" s="253"/>
      <c r="T487" s="253"/>
      <c r="U487" s="253"/>
      <c r="V487" s="254"/>
      <c r="W487" s="254"/>
    </row>
    <row r="488" spans="1:23" s="252" customFormat="1" ht="24.9" customHeight="1" x14ac:dyDescent="0.3">
      <c r="A488" s="286"/>
      <c r="B488" s="296"/>
      <c r="C488" s="286"/>
      <c r="M488" s="253"/>
      <c r="N488" s="253"/>
      <c r="O488" s="253"/>
      <c r="P488" s="253"/>
      <c r="Q488" s="253"/>
      <c r="R488" s="253"/>
      <c r="S488" s="253"/>
      <c r="T488" s="253"/>
      <c r="U488" s="253"/>
      <c r="V488" s="254"/>
      <c r="W488" s="254"/>
    </row>
    <row r="489" spans="1:23" s="252" customFormat="1" ht="24.9" customHeight="1" x14ac:dyDescent="0.4">
      <c r="A489" s="287"/>
      <c r="B489" s="293"/>
      <c r="C489" s="286"/>
      <c r="M489" s="253"/>
      <c r="N489" s="253"/>
      <c r="O489" s="253"/>
      <c r="P489" s="253"/>
      <c r="Q489" s="253"/>
      <c r="R489" s="253"/>
      <c r="S489" s="253"/>
      <c r="T489" s="253"/>
      <c r="U489" s="253"/>
      <c r="V489" s="254"/>
      <c r="W489" s="254"/>
    </row>
    <row r="490" spans="1:23" s="252" customFormat="1" ht="24.9" customHeight="1" x14ac:dyDescent="0.3">
      <c r="A490" s="285"/>
      <c r="B490" s="293"/>
      <c r="C490" s="286"/>
      <c r="M490" s="253"/>
      <c r="N490" s="253"/>
      <c r="O490" s="253"/>
      <c r="P490" s="253"/>
      <c r="Q490" s="253"/>
      <c r="R490" s="253"/>
      <c r="S490" s="253"/>
      <c r="T490" s="253"/>
      <c r="U490" s="253"/>
      <c r="V490" s="254"/>
      <c r="W490" s="254"/>
    </row>
    <row r="491" spans="1:23" s="252" customFormat="1" ht="24.9" customHeight="1" x14ac:dyDescent="0.3">
      <c r="A491" s="285"/>
      <c r="B491" s="286"/>
      <c r="C491" s="286"/>
      <c r="M491" s="253"/>
      <c r="N491" s="253"/>
      <c r="O491" s="253"/>
      <c r="P491" s="253"/>
      <c r="Q491" s="253"/>
      <c r="R491" s="253"/>
      <c r="S491" s="253"/>
      <c r="T491" s="253"/>
      <c r="U491" s="253"/>
      <c r="V491" s="254"/>
      <c r="W491" s="254"/>
    </row>
    <row r="492" spans="1:23" s="252" customFormat="1" ht="24.9" customHeight="1" x14ac:dyDescent="0.3">
      <c r="A492" s="288"/>
      <c r="B492" s="300"/>
      <c r="C492" s="288"/>
      <c r="M492" s="253"/>
      <c r="N492" s="253"/>
      <c r="O492" s="253"/>
      <c r="P492" s="253"/>
      <c r="Q492" s="253"/>
      <c r="R492" s="253"/>
      <c r="S492" s="253"/>
      <c r="T492" s="253"/>
      <c r="U492" s="253"/>
      <c r="V492" s="254"/>
      <c r="W492" s="254"/>
    </row>
    <row r="493" spans="1:23" s="252" customFormat="1" ht="24.9" customHeight="1" x14ac:dyDescent="0.25">
      <c r="A493" s="288"/>
      <c r="B493" s="299"/>
      <c r="C493" s="288"/>
      <c r="M493" s="253"/>
      <c r="N493" s="253"/>
      <c r="O493" s="253"/>
      <c r="P493" s="253"/>
      <c r="Q493" s="253"/>
      <c r="R493" s="253"/>
      <c r="S493" s="253"/>
      <c r="T493" s="253"/>
      <c r="U493" s="253"/>
      <c r="V493" s="254"/>
      <c r="W493" s="254"/>
    </row>
    <row r="494" spans="1:23" s="252" customFormat="1" ht="24.9" customHeight="1" x14ac:dyDescent="0.3">
      <c r="A494" s="288"/>
      <c r="B494" s="286"/>
      <c r="C494" s="288"/>
      <c r="M494" s="253"/>
      <c r="N494" s="253"/>
      <c r="O494" s="253"/>
      <c r="P494" s="253"/>
      <c r="Q494" s="253"/>
      <c r="R494" s="253"/>
      <c r="S494" s="253"/>
      <c r="T494" s="253"/>
      <c r="U494" s="253"/>
      <c r="V494" s="254"/>
      <c r="W494" s="254"/>
    </row>
    <row r="495" spans="1:23" s="252" customFormat="1" ht="24.9" customHeight="1" x14ac:dyDescent="0.3">
      <c r="A495" s="288"/>
      <c r="B495" s="286"/>
      <c r="C495" s="288"/>
      <c r="M495" s="253"/>
      <c r="N495" s="253"/>
      <c r="O495" s="253"/>
      <c r="P495" s="253"/>
      <c r="Q495" s="253"/>
      <c r="R495" s="253"/>
      <c r="S495" s="253"/>
      <c r="T495" s="253"/>
      <c r="U495" s="253"/>
      <c r="V495" s="254"/>
      <c r="W495" s="254"/>
    </row>
    <row r="496" spans="1:23" s="252" customFormat="1" ht="24.9" customHeight="1" x14ac:dyDescent="0.3">
      <c r="A496" s="289"/>
      <c r="B496" s="294"/>
      <c r="C496" s="289"/>
      <c r="M496" s="253"/>
      <c r="N496" s="253"/>
      <c r="O496" s="253"/>
      <c r="P496" s="253"/>
      <c r="Q496" s="253"/>
      <c r="R496" s="253"/>
      <c r="S496" s="253"/>
      <c r="T496" s="253"/>
      <c r="U496" s="253"/>
      <c r="V496" s="254"/>
      <c r="W496" s="254"/>
    </row>
    <row r="497" spans="1:23" s="252" customFormat="1" ht="24.9" customHeight="1" x14ac:dyDescent="0.3">
      <c r="A497" s="289"/>
      <c r="B497" s="286"/>
      <c r="C497" s="290"/>
      <c r="M497" s="253"/>
      <c r="N497" s="253"/>
      <c r="O497" s="253"/>
      <c r="P497" s="253"/>
      <c r="Q497" s="253"/>
      <c r="R497" s="253"/>
      <c r="S497" s="253"/>
      <c r="T497" s="253"/>
      <c r="U497" s="253"/>
      <c r="V497" s="254"/>
      <c r="W497" s="254"/>
    </row>
    <row r="498" spans="1:23" s="252" customFormat="1" ht="24.9" customHeight="1" x14ac:dyDescent="0.3">
      <c r="A498" s="289"/>
      <c r="B498" s="286"/>
      <c r="C498" s="290"/>
      <c r="M498" s="253"/>
      <c r="N498" s="253"/>
      <c r="O498" s="253"/>
      <c r="P498" s="253"/>
      <c r="Q498" s="253"/>
      <c r="R498" s="253"/>
      <c r="S498" s="253"/>
      <c r="T498" s="253"/>
      <c r="U498" s="253"/>
      <c r="V498" s="254"/>
      <c r="W498" s="254"/>
    </row>
    <row r="499" spans="1:23" s="252" customFormat="1" ht="24.9" customHeight="1" x14ac:dyDescent="0.25">
      <c r="A499" s="289"/>
      <c r="B499" s="288"/>
      <c r="C499" s="253"/>
      <c r="M499" s="253"/>
      <c r="N499" s="253"/>
      <c r="O499" s="253"/>
      <c r="P499" s="253"/>
      <c r="Q499" s="253"/>
      <c r="R499" s="253"/>
      <c r="S499" s="253"/>
      <c r="T499" s="253"/>
      <c r="U499" s="253"/>
      <c r="V499" s="254"/>
      <c r="W499" s="254"/>
    </row>
    <row r="500" spans="1:23" s="252" customFormat="1" ht="24.9" customHeight="1" x14ac:dyDescent="0.25">
      <c r="A500" s="289"/>
      <c r="B500" s="288"/>
      <c r="C500" s="253"/>
      <c r="M500" s="253"/>
      <c r="N500" s="253"/>
      <c r="O500" s="253"/>
      <c r="P500" s="253"/>
      <c r="Q500" s="253"/>
      <c r="R500" s="253"/>
      <c r="S500" s="253"/>
      <c r="T500" s="253"/>
      <c r="U500" s="253"/>
      <c r="V500" s="254"/>
      <c r="W500" s="254"/>
    </row>
    <row r="501" spans="1:23" s="252" customFormat="1" ht="24.9" customHeight="1" x14ac:dyDescent="0.25">
      <c r="A501" s="289"/>
      <c r="B501" s="288"/>
      <c r="C501" s="290"/>
      <c r="M501" s="253"/>
      <c r="N501" s="253"/>
      <c r="O501" s="253"/>
      <c r="P501" s="253"/>
      <c r="Q501" s="253"/>
      <c r="R501" s="253"/>
      <c r="S501" s="253"/>
      <c r="T501" s="253"/>
      <c r="U501" s="253"/>
      <c r="V501" s="254"/>
      <c r="W501" s="254"/>
    </row>
    <row r="502" spans="1:23" s="252" customFormat="1" ht="24.9" customHeight="1" x14ac:dyDescent="0.25">
      <c r="A502" s="289"/>
      <c r="B502" s="288"/>
      <c r="C502" s="290"/>
      <c r="M502" s="253"/>
      <c r="N502" s="253"/>
      <c r="O502" s="253"/>
      <c r="P502" s="253"/>
      <c r="Q502" s="253"/>
      <c r="R502" s="253"/>
      <c r="S502" s="253"/>
      <c r="T502" s="253"/>
      <c r="U502" s="253"/>
      <c r="V502" s="254"/>
      <c r="W502" s="254"/>
    </row>
    <row r="503" spans="1:23" s="252" customFormat="1" ht="24.9" customHeight="1" x14ac:dyDescent="0.3">
      <c r="A503" s="289"/>
      <c r="B503" s="295"/>
      <c r="C503" s="253"/>
      <c r="M503" s="253"/>
      <c r="N503" s="253"/>
      <c r="O503" s="253"/>
      <c r="P503" s="253"/>
      <c r="Q503" s="253"/>
      <c r="R503" s="253"/>
      <c r="S503" s="253"/>
      <c r="T503" s="253"/>
      <c r="U503" s="253"/>
      <c r="V503" s="254"/>
      <c r="W503" s="254"/>
    </row>
    <row r="504" spans="1:23" s="252" customFormat="1" ht="24.9" customHeight="1" x14ac:dyDescent="0.25">
      <c r="A504" s="289"/>
      <c r="B504" s="296"/>
      <c r="C504" s="253"/>
      <c r="M504" s="253"/>
      <c r="N504" s="253"/>
      <c r="O504" s="253"/>
      <c r="P504" s="253"/>
      <c r="Q504" s="253"/>
      <c r="R504" s="253"/>
      <c r="S504" s="253"/>
      <c r="T504" s="253"/>
      <c r="U504" s="253"/>
      <c r="V504" s="254"/>
      <c r="W504" s="254"/>
    </row>
    <row r="505" spans="1:23" s="252" customFormat="1" ht="24.9" customHeight="1" x14ac:dyDescent="0.25">
      <c r="A505" s="289"/>
      <c r="B505" s="296"/>
      <c r="C505" s="253"/>
      <c r="M505" s="253"/>
      <c r="N505" s="253"/>
      <c r="O505" s="253"/>
      <c r="P505" s="253"/>
      <c r="Q505" s="253"/>
      <c r="R505" s="253"/>
      <c r="S505" s="253"/>
      <c r="T505" s="253"/>
      <c r="U505" s="253"/>
      <c r="V505" s="254"/>
      <c r="W505" s="254"/>
    </row>
    <row r="506" spans="1:23" s="252" customFormat="1" ht="24.9" customHeight="1" x14ac:dyDescent="0.25">
      <c r="A506" s="289"/>
      <c r="B506" s="296"/>
      <c r="C506" s="253"/>
      <c r="M506" s="253"/>
      <c r="N506" s="253"/>
      <c r="O506" s="253"/>
      <c r="P506" s="253"/>
      <c r="Q506" s="253"/>
      <c r="R506" s="253"/>
      <c r="S506" s="253"/>
      <c r="T506" s="253"/>
      <c r="U506" s="253"/>
      <c r="V506" s="254"/>
      <c r="W506" s="254"/>
    </row>
    <row r="507" spans="1:23" s="252" customFormat="1" ht="24.9" customHeight="1" x14ac:dyDescent="0.25">
      <c r="A507" s="289"/>
      <c r="B507" s="296"/>
      <c r="C507" s="253"/>
      <c r="M507" s="253"/>
      <c r="N507" s="253"/>
      <c r="O507" s="253"/>
      <c r="P507" s="253"/>
      <c r="Q507" s="253"/>
      <c r="R507" s="253"/>
      <c r="S507" s="253"/>
      <c r="T507" s="253"/>
      <c r="U507" s="253"/>
      <c r="V507" s="254"/>
      <c r="W507" s="254"/>
    </row>
    <row r="508" spans="1:23" s="252" customFormat="1" ht="24.9" customHeight="1" x14ac:dyDescent="0.25">
      <c r="A508" s="289"/>
      <c r="B508" s="296"/>
      <c r="C508" s="253"/>
      <c r="M508" s="253"/>
      <c r="N508" s="253"/>
      <c r="O508" s="253"/>
      <c r="P508" s="253"/>
      <c r="Q508" s="253"/>
      <c r="R508" s="253"/>
      <c r="S508" s="253"/>
      <c r="T508" s="253"/>
      <c r="U508" s="253"/>
      <c r="V508" s="254"/>
      <c r="W508" s="254"/>
    </row>
    <row r="509" spans="1:23" s="252" customFormat="1" ht="24.9" customHeight="1" x14ac:dyDescent="0.25">
      <c r="A509" s="253"/>
      <c r="B509" s="296"/>
      <c r="C509" s="253"/>
      <c r="M509" s="253"/>
      <c r="N509" s="253"/>
      <c r="O509" s="253"/>
      <c r="P509" s="253"/>
      <c r="Q509" s="253"/>
      <c r="R509" s="253"/>
      <c r="S509" s="253"/>
      <c r="T509" s="253"/>
      <c r="U509" s="253"/>
      <c r="V509" s="254"/>
      <c r="W509" s="254"/>
    </row>
    <row r="510" spans="1:23" s="252" customFormat="1" ht="24.9" customHeight="1" x14ac:dyDescent="0.25">
      <c r="A510" s="253"/>
      <c r="B510" s="296"/>
      <c r="C510" s="253"/>
      <c r="M510" s="253"/>
      <c r="N510" s="253"/>
      <c r="O510" s="253"/>
      <c r="P510" s="253"/>
      <c r="Q510" s="253"/>
      <c r="R510" s="253"/>
      <c r="S510" s="253"/>
      <c r="T510" s="253"/>
      <c r="U510" s="253"/>
      <c r="V510" s="254"/>
      <c r="W510" s="254"/>
    </row>
    <row r="511" spans="1:23" s="252" customFormat="1" ht="24.9" customHeight="1" x14ac:dyDescent="0.25">
      <c r="A511" s="289"/>
      <c r="B511" s="296"/>
      <c r="C511" s="253"/>
      <c r="M511" s="253"/>
      <c r="N511" s="253"/>
      <c r="O511" s="253"/>
      <c r="P511" s="253"/>
      <c r="Q511" s="253"/>
      <c r="R511" s="253"/>
      <c r="S511" s="253"/>
      <c r="T511" s="253"/>
      <c r="U511" s="253"/>
      <c r="V511" s="254"/>
      <c r="W511" s="254"/>
    </row>
    <row r="512" spans="1:23" s="252" customFormat="1" ht="24.9" customHeight="1" x14ac:dyDescent="0.25">
      <c r="A512" s="289"/>
      <c r="B512" s="296"/>
      <c r="C512" s="253"/>
      <c r="M512" s="253"/>
      <c r="N512" s="253"/>
      <c r="O512" s="253"/>
      <c r="P512" s="253"/>
      <c r="Q512" s="253"/>
      <c r="R512" s="253"/>
      <c r="S512" s="253"/>
      <c r="T512" s="253"/>
      <c r="U512" s="253"/>
      <c r="V512" s="254"/>
      <c r="W512" s="254"/>
    </row>
    <row r="513" spans="1:23" s="252" customFormat="1" ht="24.9" customHeight="1" x14ac:dyDescent="0.25">
      <c r="A513" s="289"/>
      <c r="B513" s="296"/>
      <c r="C513" s="253"/>
      <c r="M513" s="253"/>
      <c r="N513" s="253"/>
      <c r="O513" s="253"/>
      <c r="P513" s="253"/>
      <c r="Q513" s="253"/>
      <c r="R513" s="253"/>
      <c r="S513" s="253"/>
      <c r="T513" s="253"/>
      <c r="U513" s="253"/>
      <c r="V513" s="254"/>
      <c r="W513" s="254"/>
    </row>
    <row r="514" spans="1:23" s="252" customFormat="1" ht="24.9" customHeight="1" x14ac:dyDescent="0.25">
      <c r="A514" s="289"/>
      <c r="B514" s="296"/>
      <c r="C514" s="253"/>
      <c r="M514" s="253"/>
      <c r="N514" s="253"/>
      <c r="O514" s="253"/>
      <c r="P514" s="253"/>
      <c r="Q514" s="253"/>
      <c r="R514" s="253"/>
      <c r="S514" s="253"/>
      <c r="T514" s="253"/>
      <c r="U514" s="253"/>
      <c r="V514" s="254"/>
      <c r="W514" s="254"/>
    </row>
    <row r="515" spans="1:23" s="252" customFormat="1" ht="24.9" customHeight="1" x14ac:dyDescent="0.25">
      <c r="A515" s="289"/>
      <c r="B515" s="296"/>
      <c r="C515" s="253"/>
      <c r="M515" s="253"/>
      <c r="N515" s="253"/>
      <c r="O515" s="253"/>
      <c r="P515" s="253"/>
      <c r="Q515" s="253"/>
      <c r="R515" s="253"/>
      <c r="S515" s="253"/>
      <c r="T515" s="253"/>
      <c r="U515" s="253"/>
      <c r="V515" s="254"/>
      <c r="W515" s="254"/>
    </row>
    <row r="516" spans="1:23" s="252" customFormat="1" ht="24.9" customHeight="1" x14ac:dyDescent="0.25">
      <c r="A516" s="289"/>
      <c r="B516" s="296"/>
      <c r="C516" s="253"/>
      <c r="M516" s="253"/>
      <c r="N516" s="253"/>
      <c r="O516" s="253"/>
      <c r="P516" s="253"/>
      <c r="Q516" s="253"/>
      <c r="R516" s="253"/>
      <c r="S516" s="253"/>
      <c r="T516" s="253"/>
      <c r="U516" s="253"/>
      <c r="V516" s="254"/>
      <c r="W516" s="254"/>
    </row>
    <row r="517" spans="1:23" s="252" customFormat="1" ht="24.9" customHeight="1" x14ac:dyDescent="0.25">
      <c r="A517" s="289"/>
      <c r="B517" s="296"/>
      <c r="C517" s="253"/>
      <c r="M517" s="253"/>
      <c r="N517" s="253"/>
      <c r="O517" s="253"/>
      <c r="P517" s="253"/>
      <c r="Q517" s="253"/>
      <c r="R517" s="253"/>
      <c r="S517" s="253"/>
      <c r="T517" s="253"/>
      <c r="U517" s="253"/>
      <c r="V517" s="254"/>
      <c r="W517" s="254"/>
    </row>
    <row r="518" spans="1:23" s="252" customFormat="1" ht="24.9" customHeight="1" x14ac:dyDescent="0.25">
      <c r="A518" s="289"/>
      <c r="B518" s="296"/>
      <c r="C518" s="253"/>
      <c r="M518" s="253"/>
      <c r="N518" s="253"/>
      <c r="O518" s="253"/>
      <c r="P518" s="253"/>
      <c r="Q518" s="253"/>
      <c r="R518" s="253"/>
      <c r="S518" s="253"/>
      <c r="T518" s="253"/>
      <c r="U518" s="253"/>
      <c r="V518" s="254"/>
      <c r="W518" s="254"/>
    </row>
    <row r="519" spans="1:23" s="252" customFormat="1" ht="24.9" customHeight="1" x14ac:dyDescent="0.25">
      <c r="A519" s="289"/>
      <c r="B519" s="296"/>
      <c r="C519" s="253"/>
      <c r="M519" s="253"/>
      <c r="N519" s="253"/>
      <c r="O519" s="253"/>
      <c r="P519" s="253"/>
      <c r="Q519" s="253"/>
      <c r="R519" s="253"/>
      <c r="S519" s="253"/>
      <c r="T519" s="253"/>
      <c r="U519" s="253"/>
      <c r="V519" s="254"/>
      <c r="W519" s="254"/>
    </row>
    <row r="520" spans="1:23" s="252" customFormat="1" ht="24.9" customHeight="1" x14ac:dyDescent="0.25">
      <c r="A520" s="289"/>
      <c r="B520" s="296"/>
      <c r="C520" s="253"/>
      <c r="M520" s="253"/>
      <c r="N520" s="253"/>
      <c r="O520" s="253"/>
      <c r="P520" s="253"/>
      <c r="Q520" s="253"/>
      <c r="R520" s="253"/>
      <c r="S520" s="253"/>
      <c r="T520" s="253"/>
      <c r="U520" s="253"/>
      <c r="V520" s="254"/>
      <c r="W520" s="254"/>
    </row>
    <row r="521" spans="1:23" s="252" customFormat="1" ht="24.9" customHeight="1" x14ac:dyDescent="0.25">
      <c r="A521" s="289"/>
      <c r="B521" s="296"/>
      <c r="C521" s="253"/>
      <c r="M521" s="253"/>
      <c r="N521" s="253"/>
      <c r="O521" s="253"/>
      <c r="P521" s="253"/>
      <c r="Q521" s="253"/>
      <c r="R521" s="253"/>
      <c r="S521" s="253"/>
      <c r="T521" s="253"/>
      <c r="U521" s="253"/>
      <c r="V521" s="254"/>
      <c r="W521" s="254"/>
    </row>
    <row r="522" spans="1:23" s="252" customFormat="1" ht="24.9" customHeight="1" x14ac:dyDescent="0.3">
      <c r="A522" s="289"/>
      <c r="B522" s="295"/>
      <c r="C522" s="253"/>
      <c r="M522" s="253"/>
      <c r="N522" s="253"/>
      <c r="O522" s="253"/>
      <c r="P522" s="253"/>
      <c r="Q522" s="253"/>
      <c r="R522" s="253"/>
      <c r="S522" s="253"/>
      <c r="T522" s="253"/>
      <c r="U522" s="253"/>
      <c r="V522" s="254"/>
      <c r="W522" s="254"/>
    </row>
    <row r="523" spans="1:23" s="252" customFormat="1" ht="24.9" customHeight="1" x14ac:dyDescent="0.25">
      <c r="A523" s="289"/>
      <c r="B523" s="296"/>
      <c r="C523" s="253"/>
      <c r="M523" s="253"/>
      <c r="N523" s="253"/>
      <c r="O523" s="253"/>
      <c r="P523" s="253"/>
      <c r="Q523" s="253"/>
      <c r="R523" s="253"/>
      <c r="S523" s="253"/>
      <c r="T523" s="253"/>
      <c r="U523" s="253"/>
      <c r="V523" s="254"/>
      <c r="W523" s="254"/>
    </row>
    <row r="524" spans="1:23" s="252" customFormat="1" ht="24.9" customHeight="1" x14ac:dyDescent="0.25">
      <c r="A524" s="289"/>
      <c r="B524" s="296"/>
      <c r="C524" s="253"/>
      <c r="M524" s="253"/>
      <c r="N524" s="253"/>
      <c r="O524" s="253"/>
      <c r="P524" s="253"/>
      <c r="Q524" s="253"/>
      <c r="R524" s="253"/>
      <c r="S524" s="253"/>
      <c r="T524" s="253"/>
      <c r="U524" s="253"/>
      <c r="V524" s="254"/>
      <c r="W524" s="254"/>
    </row>
    <row r="525" spans="1:23" s="252" customFormat="1" ht="24.9" customHeight="1" x14ac:dyDescent="0.25">
      <c r="A525" s="289"/>
      <c r="B525" s="296"/>
      <c r="C525" s="253"/>
      <c r="M525" s="253"/>
      <c r="N525" s="253"/>
      <c r="O525" s="253"/>
      <c r="P525" s="253"/>
      <c r="Q525" s="253"/>
      <c r="R525" s="253"/>
      <c r="S525" s="253"/>
      <c r="T525" s="253"/>
      <c r="U525" s="253"/>
      <c r="V525" s="254"/>
      <c r="W525" s="254"/>
    </row>
    <row r="526" spans="1:23" s="252" customFormat="1" ht="24.9" customHeight="1" x14ac:dyDescent="0.25">
      <c r="A526" s="289"/>
      <c r="B526" s="296"/>
      <c r="C526" s="289"/>
      <c r="M526" s="253"/>
      <c r="N526" s="253"/>
      <c r="O526" s="253"/>
      <c r="P526" s="253"/>
      <c r="Q526" s="253"/>
      <c r="R526" s="253"/>
      <c r="S526" s="253"/>
      <c r="T526" s="253"/>
      <c r="U526" s="253"/>
      <c r="V526" s="254"/>
      <c r="W526" s="254"/>
    </row>
    <row r="527" spans="1:23" s="252" customFormat="1" ht="24.9" customHeight="1" x14ac:dyDescent="0.25">
      <c r="A527" s="291"/>
      <c r="B527" s="296"/>
      <c r="C527" s="288"/>
      <c r="M527" s="253"/>
      <c r="N527" s="253"/>
      <c r="O527" s="253"/>
      <c r="P527" s="253"/>
      <c r="Q527" s="253"/>
      <c r="R527" s="253"/>
      <c r="S527" s="253"/>
      <c r="T527" s="253"/>
      <c r="U527" s="253"/>
      <c r="V527" s="254"/>
      <c r="W527" s="254"/>
    </row>
    <row r="528" spans="1:23" s="252" customFormat="1" ht="24.9" customHeight="1" x14ac:dyDescent="0.3">
      <c r="A528" s="292"/>
      <c r="B528" s="295"/>
      <c r="C528" s="296"/>
      <c r="M528" s="253"/>
      <c r="N528" s="253"/>
      <c r="O528" s="253"/>
      <c r="P528" s="253"/>
      <c r="Q528" s="253"/>
      <c r="R528" s="253"/>
      <c r="S528" s="253"/>
      <c r="T528" s="253"/>
      <c r="U528" s="253"/>
      <c r="V528" s="254"/>
      <c r="W528" s="254"/>
    </row>
    <row r="529" spans="1:23" s="252" customFormat="1" ht="24.9" customHeight="1" x14ac:dyDescent="0.25">
      <c r="A529" s="292"/>
      <c r="B529" s="296"/>
      <c r="C529" s="296"/>
      <c r="M529" s="253"/>
      <c r="N529" s="253"/>
      <c r="O529" s="253"/>
      <c r="P529" s="253"/>
      <c r="Q529" s="253"/>
      <c r="R529" s="253"/>
      <c r="S529" s="253"/>
      <c r="T529" s="253"/>
      <c r="U529" s="253"/>
      <c r="V529" s="254"/>
      <c r="W529" s="254"/>
    </row>
    <row r="530" spans="1:23" s="252" customFormat="1" ht="24.9" customHeight="1" x14ac:dyDescent="0.3">
      <c r="A530" s="286"/>
      <c r="B530" s="296"/>
      <c r="C530" s="286"/>
      <c r="M530" s="253"/>
      <c r="N530" s="253"/>
      <c r="O530" s="253"/>
      <c r="P530" s="253"/>
      <c r="Q530" s="253"/>
      <c r="R530" s="253"/>
      <c r="S530" s="253"/>
      <c r="T530" s="253"/>
      <c r="U530" s="253"/>
      <c r="V530" s="254"/>
      <c r="W530" s="254"/>
    </row>
    <row r="531" spans="1:23" s="252" customFormat="1" ht="24.9" customHeight="1" x14ac:dyDescent="0.3">
      <c r="A531" s="286"/>
      <c r="B531" s="296"/>
      <c r="C531" s="286"/>
      <c r="M531" s="253"/>
      <c r="N531" s="253"/>
      <c r="O531" s="253"/>
      <c r="P531" s="253"/>
      <c r="Q531" s="253"/>
      <c r="R531" s="253"/>
      <c r="S531" s="253"/>
      <c r="T531" s="253"/>
      <c r="U531" s="253"/>
      <c r="V531" s="254"/>
      <c r="W531" s="254"/>
    </row>
    <row r="532" spans="1:23" s="252" customFormat="1" ht="24.9" customHeight="1" x14ac:dyDescent="0.4">
      <c r="A532" s="287"/>
      <c r="B532" s="296"/>
      <c r="C532" s="286"/>
      <c r="M532" s="253"/>
      <c r="N532" s="253"/>
      <c r="O532" s="253"/>
      <c r="P532" s="253"/>
      <c r="Q532" s="253"/>
      <c r="R532" s="253"/>
      <c r="S532" s="253"/>
      <c r="T532" s="253"/>
      <c r="U532" s="253"/>
      <c r="V532" s="254"/>
      <c r="W532" s="254"/>
    </row>
    <row r="533" spans="1:23" s="252" customFormat="1" ht="24.9" customHeight="1" x14ac:dyDescent="0.3">
      <c r="A533" s="285"/>
      <c r="B533" s="296"/>
      <c r="C533" s="286"/>
      <c r="M533" s="253"/>
      <c r="N533" s="253"/>
      <c r="O533" s="253"/>
      <c r="P533" s="253"/>
      <c r="Q533" s="253"/>
      <c r="R533" s="253"/>
      <c r="S533" s="253"/>
      <c r="T533" s="253"/>
      <c r="U533" s="253"/>
      <c r="V533" s="254"/>
      <c r="W533" s="254"/>
    </row>
    <row r="534" spans="1:23" s="252" customFormat="1" ht="24.9" customHeight="1" x14ac:dyDescent="0.3">
      <c r="A534" s="285"/>
      <c r="B534" s="286"/>
      <c r="C534" s="286"/>
      <c r="M534" s="253"/>
      <c r="N534" s="253"/>
      <c r="O534" s="253"/>
      <c r="P534" s="253"/>
      <c r="Q534" s="253"/>
      <c r="R534" s="253"/>
      <c r="S534" s="253"/>
      <c r="T534" s="253"/>
      <c r="U534" s="253"/>
      <c r="V534" s="254"/>
      <c r="W534" s="254"/>
    </row>
    <row r="535" spans="1:23" s="252" customFormat="1" ht="24.9" customHeight="1" x14ac:dyDescent="0.25">
      <c r="A535" s="288"/>
      <c r="B535" s="293"/>
      <c r="C535" s="288"/>
      <c r="M535" s="253"/>
      <c r="N535" s="253"/>
      <c r="O535" s="253"/>
      <c r="P535" s="253"/>
      <c r="Q535" s="253"/>
      <c r="R535" s="253"/>
      <c r="S535" s="253"/>
      <c r="T535" s="253"/>
      <c r="U535" s="253"/>
      <c r="V535" s="254"/>
      <c r="W535" s="254"/>
    </row>
    <row r="536" spans="1:23" s="252" customFormat="1" ht="24.9" customHeight="1" x14ac:dyDescent="0.25">
      <c r="A536" s="288"/>
      <c r="B536" s="293"/>
      <c r="C536" s="288"/>
      <c r="M536" s="253"/>
      <c r="N536" s="253"/>
      <c r="O536" s="253"/>
      <c r="P536" s="253"/>
      <c r="Q536" s="253"/>
      <c r="R536" s="253"/>
      <c r="S536" s="253"/>
      <c r="T536" s="253"/>
      <c r="U536" s="253"/>
      <c r="V536" s="254"/>
      <c r="W536" s="254"/>
    </row>
    <row r="537" spans="1:23" s="252" customFormat="1" ht="24.9" customHeight="1" x14ac:dyDescent="0.3">
      <c r="A537" s="288"/>
      <c r="B537" s="286"/>
      <c r="C537" s="288"/>
      <c r="M537" s="253"/>
      <c r="N537" s="253"/>
      <c r="O537" s="253"/>
      <c r="P537" s="253"/>
      <c r="Q537" s="253"/>
      <c r="R537" s="253"/>
      <c r="S537" s="253"/>
      <c r="T537" s="253"/>
      <c r="U537" s="253"/>
      <c r="V537" s="254"/>
      <c r="W537" s="254"/>
    </row>
    <row r="538" spans="1:23" s="252" customFormat="1" ht="24.9" customHeight="1" x14ac:dyDescent="0.3">
      <c r="A538" s="288"/>
      <c r="B538" s="286"/>
      <c r="C538" s="288"/>
      <c r="M538" s="253"/>
      <c r="N538" s="253"/>
      <c r="O538" s="253"/>
      <c r="P538" s="253"/>
      <c r="Q538" s="253"/>
      <c r="R538" s="253"/>
      <c r="S538" s="253"/>
      <c r="T538" s="253"/>
      <c r="U538" s="253"/>
      <c r="V538" s="254"/>
      <c r="W538" s="254"/>
    </row>
    <row r="539" spans="1:23" s="252" customFormat="1" ht="24.9" customHeight="1" x14ac:dyDescent="0.3">
      <c r="A539" s="288"/>
      <c r="B539" s="294"/>
      <c r="C539" s="286"/>
      <c r="M539" s="253"/>
      <c r="N539" s="253"/>
      <c r="O539" s="253"/>
      <c r="P539" s="253"/>
      <c r="Q539" s="253"/>
      <c r="R539" s="253"/>
      <c r="S539" s="253"/>
      <c r="T539" s="253"/>
      <c r="U539" s="253"/>
      <c r="V539" s="254"/>
      <c r="W539" s="254"/>
    </row>
    <row r="540" spans="1:23" s="252" customFormat="1" ht="24.9" customHeight="1" x14ac:dyDescent="0.3">
      <c r="A540" s="289"/>
      <c r="B540" s="286"/>
      <c r="C540" s="290"/>
      <c r="M540" s="253"/>
      <c r="N540" s="253"/>
      <c r="O540" s="253"/>
      <c r="P540" s="253"/>
      <c r="Q540" s="253"/>
      <c r="R540" s="253"/>
      <c r="S540" s="253"/>
      <c r="T540" s="253"/>
      <c r="U540" s="253"/>
      <c r="V540" s="254"/>
      <c r="W540" s="254"/>
    </row>
    <row r="541" spans="1:23" s="252" customFormat="1" ht="24.9" customHeight="1" x14ac:dyDescent="0.3">
      <c r="A541" s="289"/>
      <c r="B541" s="286"/>
      <c r="C541" s="290"/>
      <c r="M541" s="253"/>
      <c r="N541" s="253"/>
      <c r="O541" s="253"/>
      <c r="P541" s="253"/>
      <c r="Q541" s="253"/>
      <c r="R541" s="253"/>
      <c r="S541" s="253"/>
      <c r="T541" s="253"/>
      <c r="U541" s="253"/>
      <c r="V541" s="254"/>
      <c r="W541" s="254"/>
    </row>
    <row r="542" spans="1:23" s="252" customFormat="1" ht="24.9" customHeight="1" x14ac:dyDescent="0.25">
      <c r="A542" s="289"/>
      <c r="B542" s="288"/>
      <c r="C542" s="290"/>
      <c r="M542" s="253"/>
      <c r="N542" s="253"/>
      <c r="O542" s="253"/>
      <c r="P542" s="253"/>
      <c r="Q542" s="253"/>
      <c r="R542" s="253"/>
      <c r="S542" s="253"/>
      <c r="T542" s="253"/>
      <c r="U542" s="253"/>
      <c r="V542" s="254"/>
      <c r="W542" s="254"/>
    </row>
    <row r="543" spans="1:23" s="252" customFormat="1" ht="24.9" customHeight="1" x14ac:dyDescent="0.25">
      <c r="A543" s="289"/>
      <c r="B543" s="288"/>
      <c r="C543" s="290"/>
      <c r="M543" s="253"/>
      <c r="N543" s="253"/>
      <c r="O543" s="253"/>
      <c r="P543" s="253"/>
      <c r="Q543" s="253"/>
      <c r="R543" s="253"/>
      <c r="S543" s="253"/>
      <c r="T543" s="253"/>
      <c r="U543" s="253"/>
      <c r="V543" s="254"/>
      <c r="W543" s="254"/>
    </row>
    <row r="544" spans="1:23" s="252" customFormat="1" ht="24.9" customHeight="1" x14ac:dyDescent="0.25">
      <c r="A544" s="289"/>
      <c r="B544" s="288"/>
      <c r="C544" s="253"/>
      <c r="M544" s="253"/>
      <c r="N544" s="253"/>
      <c r="O544" s="253"/>
      <c r="P544" s="253"/>
      <c r="Q544" s="253"/>
      <c r="R544" s="253"/>
      <c r="S544" s="253"/>
      <c r="T544" s="253"/>
      <c r="U544" s="253"/>
      <c r="V544" s="254"/>
      <c r="W544" s="254"/>
    </row>
    <row r="545" spans="1:23" s="252" customFormat="1" ht="24.9" customHeight="1" x14ac:dyDescent="0.25">
      <c r="A545" s="289"/>
      <c r="B545" s="288"/>
      <c r="C545" s="253"/>
      <c r="M545" s="253"/>
      <c r="N545" s="253"/>
      <c r="O545" s="253"/>
      <c r="P545" s="253"/>
      <c r="Q545" s="253"/>
      <c r="R545" s="253"/>
      <c r="S545" s="253"/>
      <c r="T545" s="253"/>
      <c r="U545" s="253"/>
      <c r="V545" s="254"/>
      <c r="W545" s="254"/>
    </row>
    <row r="546" spans="1:23" s="252" customFormat="1" ht="24.9" customHeight="1" x14ac:dyDescent="0.3">
      <c r="A546" s="289"/>
      <c r="B546" s="286"/>
      <c r="C546" s="253"/>
      <c r="M546" s="253"/>
      <c r="N546" s="253"/>
      <c r="O546" s="253"/>
      <c r="P546" s="253"/>
      <c r="Q546" s="253"/>
      <c r="R546" s="253"/>
      <c r="S546" s="253"/>
      <c r="T546" s="253"/>
      <c r="U546" s="253"/>
      <c r="V546" s="254"/>
      <c r="W546" s="254"/>
    </row>
    <row r="547" spans="1:23" s="252" customFormat="1" ht="24.9" customHeight="1" x14ac:dyDescent="0.25">
      <c r="A547" s="289"/>
      <c r="B547" s="293"/>
      <c r="C547" s="253"/>
      <c r="M547" s="253"/>
      <c r="N547" s="253"/>
      <c r="O547" s="253"/>
      <c r="P547" s="253"/>
      <c r="Q547" s="253"/>
      <c r="R547" s="253"/>
      <c r="S547" s="253"/>
      <c r="T547" s="253"/>
      <c r="U547" s="253"/>
      <c r="V547" s="254"/>
      <c r="W547" s="254"/>
    </row>
    <row r="548" spans="1:23" s="252" customFormat="1" ht="24.9" customHeight="1" x14ac:dyDescent="0.25">
      <c r="A548" s="289"/>
      <c r="B548" s="293"/>
      <c r="C548" s="290"/>
      <c r="M548" s="253"/>
      <c r="N548" s="253"/>
      <c r="O548" s="253"/>
      <c r="P548" s="253"/>
      <c r="Q548" s="253"/>
      <c r="R548" s="253"/>
      <c r="S548" s="253"/>
      <c r="T548" s="253"/>
      <c r="U548" s="253"/>
      <c r="V548" s="254"/>
      <c r="W548" s="254"/>
    </row>
    <row r="549" spans="1:23" s="252" customFormat="1" ht="24.9" customHeight="1" x14ac:dyDescent="0.25">
      <c r="A549" s="289"/>
      <c r="B549" s="293"/>
      <c r="C549" s="289"/>
      <c r="M549" s="253"/>
      <c r="N549" s="253"/>
      <c r="O549" s="253"/>
      <c r="P549" s="253"/>
      <c r="Q549" s="253"/>
      <c r="R549" s="253"/>
      <c r="S549" s="253"/>
      <c r="T549" s="253"/>
      <c r="U549" s="253"/>
      <c r="V549" s="254"/>
      <c r="W549" s="254"/>
    </row>
    <row r="550" spans="1:23" s="252" customFormat="1" ht="24.9" customHeight="1" x14ac:dyDescent="0.25">
      <c r="A550" s="289"/>
      <c r="B550" s="293"/>
      <c r="C550" s="290"/>
      <c r="M550" s="253"/>
      <c r="N550" s="253"/>
      <c r="O550" s="253"/>
      <c r="P550" s="253"/>
      <c r="Q550" s="253"/>
      <c r="R550" s="253"/>
      <c r="S550" s="253"/>
      <c r="T550" s="253"/>
      <c r="U550" s="253"/>
      <c r="V550" s="254"/>
      <c r="W550" s="254"/>
    </row>
    <row r="551" spans="1:23" s="252" customFormat="1" ht="24.9" customHeight="1" x14ac:dyDescent="0.25">
      <c r="A551" s="289"/>
      <c r="B551" s="296"/>
      <c r="C551" s="289"/>
      <c r="M551" s="253"/>
      <c r="N551" s="253"/>
      <c r="O551" s="253"/>
      <c r="P551" s="253"/>
      <c r="Q551" s="253"/>
      <c r="R551" s="253"/>
      <c r="S551" s="253"/>
      <c r="T551" s="253"/>
      <c r="U551" s="253"/>
      <c r="V551" s="254"/>
      <c r="W551" s="254"/>
    </row>
    <row r="552" spans="1:23" s="252" customFormat="1" ht="24.9" customHeight="1" x14ac:dyDescent="0.25">
      <c r="A552" s="289"/>
      <c r="B552" s="296"/>
      <c r="C552" s="253"/>
      <c r="M552" s="253"/>
      <c r="N552" s="253"/>
      <c r="O552" s="253"/>
      <c r="P552" s="253"/>
      <c r="Q552" s="253"/>
      <c r="R552" s="253"/>
      <c r="S552" s="253"/>
      <c r="T552" s="253"/>
      <c r="U552" s="253"/>
      <c r="V552" s="254"/>
      <c r="W552" s="254"/>
    </row>
    <row r="553" spans="1:23" s="252" customFormat="1" ht="24.9" customHeight="1" x14ac:dyDescent="0.25">
      <c r="A553" s="289"/>
      <c r="B553" s="296"/>
      <c r="C553" s="253"/>
      <c r="M553" s="253"/>
      <c r="N553" s="253"/>
      <c r="O553" s="253"/>
      <c r="P553" s="253"/>
      <c r="Q553" s="253"/>
      <c r="R553" s="253"/>
      <c r="S553" s="253"/>
      <c r="T553" s="253"/>
      <c r="U553" s="253"/>
      <c r="V553" s="254"/>
      <c r="W553" s="254"/>
    </row>
    <row r="554" spans="1:23" s="252" customFormat="1" ht="24.9" customHeight="1" x14ac:dyDescent="0.25">
      <c r="A554" s="289"/>
      <c r="B554" s="296"/>
      <c r="C554" s="289"/>
      <c r="M554" s="253"/>
      <c r="N554" s="253"/>
      <c r="O554" s="253"/>
      <c r="P554" s="253"/>
      <c r="Q554" s="253"/>
      <c r="R554" s="253"/>
      <c r="S554" s="253"/>
      <c r="T554" s="253"/>
      <c r="U554" s="253"/>
      <c r="V554" s="254"/>
      <c r="W554" s="254"/>
    </row>
    <row r="555" spans="1:23" s="252" customFormat="1" ht="24.9" customHeight="1" x14ac:dyDescent="0.3">
      <c r="A555" s="289"/>
      <c r="B555" s="295"/>
      <c r="C555" s="289"/>
      <c r="M555" s="253"/>
      <c r="N555" s="253"/>
      <c r="O555" s="253"/>
      <c r="P555" s="253"/>
      <c r="Q555" s="253"/>
      <c r="R555" s="253"/>
      <c r="S555" s="253"/>
      <c r="T555" s="253"/>
      <c r="U555" s="253"/>
      <c r="V555" s="254"/>
      <c r="W555" s="254"/>
    </row>
    <row r="556" spans="1:23" s="252" customFormat="1" ht="24.9" customHeight="1" x14ac:dyDescent="0.25">
      <c r="A556" s="289"/>
      <c r="B556" s="296"/>
      <c r="C556" s="289"/>
      <c r="M556" s="253"/>
      <c r="N556" s="253"/>
      <c r="O556" s="253"/>
      <c r="P556" s="253"/>
      <c r="Q556" s="253"/>
      <c r="R556" s="253"/>
      <c r="S556" s="253"/>
      <c r="T556" s="253"/>
      <c r="U556" s="253"/>
      <c r="V556" s="254"/>
      <c r="W556" s="254"/>
    </row>
    <row r="557" spans="1:23" s="252" customFormat="1" ht="24.9" customHeight="1" x14ac:dyDescent="0.25">
      <c r="A557" s="289"/>
      <c r="B557" s="296"/>
      <c r="C557" s="289"/>
      <c r="M557" s="253"/>
      <c r="N557" s="253"/>
      <c r="O557" s="253"/>
      <c r="P557" s="253"/>
      <c r="Q557" s="253"/>
      <c r="R557" s="253"/>
      <c r="S557" s="253"/>
      <c r="T557" s="253"/>
      <c r="U557" s="253"/>
      <c r="V557" s="254"/>
      <c r="W557" s="254"/>
    </row>
    <row r="558" spans="1:23" s="252" customFormat="1" ht="24.9" customHeight="1" x14ac:dyDescent="0.3">
      <c r="A558" s="289"/>
      <c r="B558" s="295"/>
      <c r="C558" s="253"/>
      <c r="M558" s="253"/>
      <c r="N558" s="253"/>
      <c r="O558" s="253"/>
      <c r="P558" s="253"/>
      <c r="Q558" s="253"/>
      <c r="R558" s="253"/>
      <c r="S558" s="253"/>
      <c r="T558" s="253"/>
      <c r="U558" s="253"/>
      <c r="V558" s="254"/>
      <c r="W558" s="254"/>
    </row>
    <row r="559" spans="1:23" s="252" customFormat="1" ht="24.9" customHeight="1" x14ac:dyDescent="0.25">
      <c r="A559" s="289"/>
      <c r="B559" s="296"/>
      <c r="C559" s="253"/>
      <c r="M559" s="253"/>
      <c r="N559" s="253"/>
      <c r="O559" s="253"/>
      <c r="P559" s="253"/>
      <c r="Q559" s="253"/>
      <c r="R559" s="253"/>
      <c r="S559" s="253"/>
      <c r="T559" s="253"/>
      <c r="U559" s="253"/>
      <c r="V559" s="254"/>
      <c r="W559" s="254"/>
    </row>
    <row r="560" spans="1:23" s="252" customFormat="1" ht="24.9" customHeight="1" x14ac:dyDescent="0.25">
      <c r="A560" s="289"/>
      <c r="B560" s="296"/>
      <c r="C560" s="253"/>
      <c r="M560" s="253"/>
      <c r="N560" s="253"/>
      <c r="O560" s="253"/>
      <c r="P560" s="253"/>
      <c r="Q560" s="253"/>
      <c r="R560" s="253"/>
      <c r="S560" s="253"/>
      <c r="T560" s="253"/>
      <c r="U560" s="253"/>
      <c r="V560" s="254"/>
      <c r="W560" s="254"/>
    </row>
    <row r="561" spans="1:23" s="252" customFormat="1" ht="24.9" customHeight="1" x14ac:dyDescent="0.25">
      <c r="A561" s="289"/>
      <c r="B561" s="296"/>
      <c r="C561" s="253"/>
      <c r="M561" s="253"/>
      <c r="N561" s="253"/>
      <c r="O561" s="253"/>
      <c r="P561" s="253"/>
      <c r="Q561" s="253"/>
      <c r="R561" s="253"/>
      <c r="S561" s="253"/>
      <c r="T561" s="253"/>
      <c r="U561" s="253"/>
      <c r="V561" s="254"/>
      <c r="W561" s="254"/>
    </row>
    <row r="562" spans="1:23" s="252" customFormat="1" ht="24.9" customHeight="1" x14ac:dyDescent="0.25">
      <c r="A562" s="289"/>
      <c r="B562" s="296"/>
      <c r="C562" s="253"/>
      <c r="M562" s="253"/>
      <c r="N562" s="253"/>
      <c r="O562" s="253"/>
      <c r="P562" s="253"/>
      <c r="Q562" s="253"/>
      <c r="R562" s="253"/>
      <c r="S562" s="253"/>
      <c r="T562" s="253"/>
      <c r="U562" s="253"/>
      <c r="V562" s="254"/>
      <c r="W562" s="254"/>
    </row>
    <row r="563" spans="1:23" s="252" customFormat="1" ht="24.9" customHeight="1" x14ac:dyDescent="0.25">
      <c r="A563" s="289"/>
      <c r="B563" s="296"/>
      <c r="C563" s="253"/>
      <c r="M563" s="253"/>
      <c r="N563" s="253"/>
      <c r="O563" s="253"/>
      <c r="P563" s="253"/>
      <c r="Q563" s="253"/>
      <c r="R563" s="253"/>
      <c r="S563" s="253"/>
      <c r="T563" s="253"/>
      <c r="U563" s="253"/>
      <c r="V563" s="254"/>
      <c r="W563" s="254"/>
    </row>
    <row r="564" spans="1:23" s="252" customFormat="1" ht="24.9" customHeight="1" x14ac:dyDescent="0.25">
      <c r="A564" s="289"/>
      <c r="B564" s="293"/>
      <c r="C564" s="253"/>
      <c r="M564" s="253"/>
      <c r="N564" s="253"/>
      <c r="O564" s="253"/>
      <c r="P564" s="253"/>
      <c r="Q564" s="253"/>
      <c r="R564" s="253"/>
      <c r="S564" s="253"/>
      <c r="T564" s="253"/>
      <c r="U564" s="253"/>
      <c r="V564" s="254"/>
      <c r="W564" s="254"/>
    </row>
    <row r="565" spans="1:23" s="252" customFormat="1" ht="24.9" customHeight="1" x14ac:dyDescent="0.25">
      <c r="A565" s="289"/>
      <c r="B565" s="293"/>
      <c r="C565" s="253"/>
      <c r="M565" s="253"/>
      <c r="N565" s="253"/>
      <c r="O565" s="253"/>
      <c r="P565" s="253"/>
      <c r="Q565" s="253"/>
      <c r="R565" s="253"/>
      <c r="S565" s="253"/>
      <c r="T565" s="253"/>
      <c r="U565" s="253"/>
      <c r="V565" s="254"/>
      <c r="W565" s="254"/>
    </row>
    <row r="566" spans="1:23" s="252" customFormat="1" ht="24.9" customHeight="1" x14ac:dyDescent="0.25">
      <c r="A566" s="289"/>
      <c r="B566" s="293"/>
      <c r="C566" s="253"/>
      <c r="M566" s="253"/>
      <c r="N566" s="253"/>
      <c r="O566" s="253"/>
      <c r="P566" s="253"/>
      <c r="Q566" s="253"/>
      <c r="R566" s="253"/>
      <c r="S566" s="253"/>
      <c r="T566" s="253"/>
      <c r="U566" s="253"/>
      <c r="V566" s="254"/>
      <c r="W566" s="254"/>
    </row>
    <row r="567" spans="1:23" s="252" customFormat="1" ht="24.9" customHeight="1" x14ac:dyDescent="0.25">
      <c r="A567" s="289"/>
      <c r="B567" s="293"/>
      <c r="C567" s="253"/>
      <c r="M567" s="253"/>
      <c r="N567" s="253"/>
      <c r="O567" s="253"/>
      <c r="P567" s="253"/>
      <c r="Q567" s="253"/>
      <c r="R567" s="253"/>
      <c r="S567" s="253"/>
      <c r="T567" s="253"/>
      <c r="U567" s="253"/>
      <c r="V567" s="254"/>
      <c r="W567" s="254"/>
    </row>
    <row r="568" spans="1:23" s="252" customFormat="1" ht="24.9" customHeight="1" x14ac:dyDescent="0.25">
      <c r="A568" s="289"/>
      <c r="B568" s="293"/>
      <c r="C568" s="253"/>
      <c r="M568" s="253"/>
      <c r="N568" s="253"/>
      <c r="O568" s="253"/>
      <c r="P568" s="253"/>
      <c r="Q568" s="253"/>
      <c r="R568" s="253"/>
      <c r="S568" s="253"/>
      <c r="T568" s="253"/>
      <c r="U568" s="253"/>
      <c r="V568" s="254"/>
      <c r="W568" s="254"/>
    </row>
    <row r="569" spans="1:23" s="252" customFormat="1" ht="24.9" customHeight="1" x14ac:dyDescent="0.25">
      <c r="A569" s="289"/>
      <c r="B569" s="293"/>
      <c r="C569" s="253"/>
      <c r="M569" s="253"/>
      <c r="N569" s="253"/>
      <c r="O569" s="253"/>
      <c r="P569" s="253"/>
      <c r="Q569" s="253"/>
      <c r="R569" s="253"/>
      <c r="S569" s="253"/>
      <c r="T569" s="253"/>
      <c r="U569" s="253"/>
      <c r="V569" s="254"/>
      <c r="W569" s="254"/>
    </row>
    <row r="570" spans="1:23" s="252" customFormat="1" ht="24.9" customHeight="1" x14ac:dyDescent="0.25">
      <c r="A570" s="291"/>
      <c r="B570" s="293"/>
      <c r="C570" s="292"/>
      <c r="M570" s="253"/>
      <c r="N570" s="253"/>
      <c r="O570" s="253"/>
      <c r="P570" s="253"/>
      <c r="Q570" s="253"/>
      <c r="R570" s="253"/>
      <c r="S570" s="253"/>
      <c r="T570" s="253"/>
      <c r="U570" s="253"/>
      <c r="V570" s="254"/>
      <c r="W570" s="254"/>
    </row>
    <row r="571" spans="1:23" s="252" customFormat="1" ht="24.9" customHeight="1" x14ac:dyDescent="0.25">
      <c r="A571" s="291"/>
      <c r="B571" s="293"/>
      <c r="C571" s="298"/>
      <c r="M571" s="253"/>
      <c r="N571" s="253"/>
      <c r="O571" s="253"/>
      <c r="P571" s="253"/>
      <c r="Q571" s="253"/>
      <c r="R571" s="253"/>
      <c r="S571" s="253"/>
      <c r="T571" s="253"/>
      <c r="U571" s="253"/>
      <c r="V571" s="254"/>
      <c r="W571" s="254"/>
    </row>
    <row r="572" spans="1:23" s="252" customFormat="1" ht="24.9" customHeight="1" x14ac:dyDescent="0.25">
      <c r="A572" s="292"/>
      <c r="B572" s="293"/>
      <c r="C572" s="80"/>
      <c r="M572" s="253"/>
      <c r="N572" s="253"/>
      <c r="O572" s="253"/>
      <c r="P572" s="253"/>
      <c r="Q572" s="253"/>
      <c r="R572" s="253"/>
      <c r="S572" s="253"/>
      <c r="T572" s="253"/>
      <c r="U572" s="253"/>
      <c r="V572" s="254"/>
      <c r="W572" s="254"/>
    </row>
    <row r="573" spans="1:23" s="252" customFormat="1" ht="24.9" customHeight="1" x14ac:dyDescent="0.3">
      <c r="A573" s="286"/>
      <c r="B573" s="293"/>
      <c r="C573" s="286"/>
      <c r="M573" s="253"/>
      <c r="N573" s="253"/>
      <c r="O573" s="253"/>
      <c r="P573" s="253"/>
      <c r="Q573" s="253"/>
      <c r="R573" s="253"/>
      <c r="S573" s="253"/>
      <c r="T573" s="253"/>
      <c r="U573" s="253"/>
      <c r="V573" s="254"/>
      <c r="W573" s="254"/>
    </row>
    <row r="574" spans="1:23" s="252" customFormat="1" ht="24.9" customHeight="1" x14ac:dyDescent="0.3">
      <c r="A574" s="286"/>
      <c r="B574" s="293"/>
      <c r="C574" s="286"/>
      <c r="M574" s="253"/>
      <c r="N574" s="253"/>
      <c r="O574" s="253"/>
      <c r="P574" s="253"/>
      <c r="Q574" s="253"/>
      <c r="R574" s="253"/>
      <c r="S574" s="253"/>
      <c r="T574" s="253"/>
      <c r="U574" s="253"/>
      <c r="V574" s="254"/>
      <c r="W574" s="254"/>
    </row>
    <row r="575" spans="1:23" s="252" customFormat="1" ht="24.9" customHeight="1" x14ac:dyDescent="0.4">
      <c r="A575" s="287"/>
      <c r="B575" s="293"/>
      <c r="C575" s="286"/>
      <c r="M575" s="253"/>
      <c r="N575" s="253"/>
      <c r="O575" s="253"/>
      <c r="P575" s="253"/>
      <c r="Q575" s="253"/>
      <c r="R575" s="253"/>
      <c r="S575" s="253"/>
      <c r="T575" s="253"/>
      <c r="U575" s="253"/>
      <c r="V575" s="254"/>
      <c r="W575" s="254"/>
    </row>
    <row r="576" spans="1:23" s="252" customFormat="1" ht="24.9" customHeight="1" x14ac:dyDescent="0.3">
      <c r="A576" s="285"/>
      <c r="B576" s="293"/>
      <c r="C576" s="286"/>
      <c r="M576" s="253"/>
      <c r="N576" s="253"/>
      <c r="O576" s="253"/>
      <c r="P576" s="253"/>
      <c r="Q576" s="253"/>
      <c r="R576" s="253"/>
      <c r="S576" s="253"/>
      <c r="T576" s="253"/>
      <c r="U576" s="253"/>
      <c r="V576" s="254"/>
      <c r="W576" s="254"/>
    </row>
    <row r="577" spans="1:23" s="252" customFormat="1" ht="24.9" customHeight="1" x14ac:dyDescent="0.3">
      <c r="A577" s="285"/>
      <c r="B577" s="286"/>
      <c r="C577" s="286"/>
      <c r="M577" s="253"/>
      <c r="N577" s="253"/>
      <c r="O577" s="253"/>
      <c r="P577" s="253"/>
      <c r="Q577" s="253"/>
      <c r="R577" s="253"/>
      <c r="S577" s="253"/>
      <c r="T577" s="253"/>
      <c r="U577" s="253"/>
      <c r="V577" s="254"/>
      <c r="W577" s="254"/>
    </row>
    <row r="578" spans="1:23" s="252" customFormat="1" ht="24.9" customHeight="1" x14ac:dyDescent="0.25">
      <c r="A578" s="288"/>
      <c r="B578" s="292"/>
      <c r="C578" s="288"/>
      <c r="M578" s="253"/>
      <c r="N578" s="253"/>
      <c r="O578" s="253"/>
      <c r="P578" s="253"/>
      <c r="Q578" s="253"/>
      <c r="R578" s="253"/>
      <c r="S578" s="253"/>
      <c r="T578" s="253"/>
      <c r="U578" s="253"/>
      <c r="V578" s="254"/>
      <c r="W578" s="254"/>
    </row>
    <row r="579" spans="1:23" s="252" customFormat="1" ht="24.9" customHeight="1" x14ac:dyDescent="0.25">
      <c r="A579" s="288"/>
      <c r="B579" s="292"/>
      <c r="C579" s="288"/>
      <c r="M579" s="253"/>
      <c r="N579" s="253"/>
      <c r="O579" s="253"/>
      <c r="P579" s="253"/>
      <c r="Q579" s="253"/>
      <c r="R579" s="253"/>
      <c r="S579" s="253"/>
      <c r="T579" s="253"/>
      <c r="U579" s="253"/>
      <c r="V579" s="254"/>
      <c r="W579" s="254"/>
    </row>
    <row r="580" spans="1:23" s="252" customFormat="1" ht="24.9" customHeight="1" x14ac:dyDescent="0.3">
      <c r="A580" s="288"/>
      <c r="B580" s="286"/>
      <c r="C580" s="288"/>
      <c r="M580" s="253"/>
      <c r="N580" s="253"/>
      <c r="O580" s="253"/>
      <c r="P580" s="253"/>
      <c r="Q580" s="253"/>
      <c r="R580" s="253"/>
      <c r="S580" s="253"/>
      <c r="T580" s="253"/>
      <c r="U580" s="253"/>
      <c r="V580" s="254"/>
      <c r="W580" s="254"/>
    </row>
    <row r="581" spans="1:23" s="252" customFormat="1" ht="24.9" customHeight="1" x14ac:dyDescent="0.3">
      <c r="A581" s="288"/>
      <c r="B581" s="286"/>
      <c r="C581" s="288"/>
      <c r="M581" s="253"/>
      <c r="N581" s="253"/>
      <c r="O581" s="253"/>
      <c r="P581" s="253"/>
      <c r="Q581" s="253"/>
      <c r="R581" s="253"/>
      <c r="S581" s="253"/>
      <c r="T581" s="253"/>
      <c r="U581" s="253"/>
      <c r="V581" s="254"/>
      <c r="W581" s="254"/>
    </row>
    <row r="582" spans="1:23" s="252" customFormat="1" ht="24.9" customHeight="1" x14ac:dyDescent="0.3">
      <c r="A582" s="289"/>
      <c r="B582" s="294"/>
      <c r="C582" s="288"/>
      <c r="M582" s="253"/>
      <c r="N582" s="253"/>
      <c r="O582" s="253"/>
      <c r="P582" s="253"/>
      <c r="Q582" s="253"/>
      <c r="R582" s="253"/>
      <c r="S582" s="253"/>
      <c r="T582" s="253"/>
      <c r="U582" s="253"/>
      <c r="V582" s="254"/>
      <c r="W582" s="254"/>
    </row>
    <row r="583" spans="1:23" s="252" customFormat="1" ht="24.9" customHeight="1" x14ac:dyDescent="0.3">
      <c r="A583" s="290"/>
      <c r="B583" s="286"/>
      <c r="C583" s="253"/>
      <c r="M583" s="253"/>
      <c r="N583" s="253"/>
      <c r="O583" s="253"/>
      <c r="P583" s="253"/>
      <c r="Q583" s="253"/>
      <c r="R583" s="253"/>
      <c r="S583" s="253"/>
      <c r="T583" s="253"/>
      <c r="U583" s="253"/>
      <c r="V583" s="254"/>
      <c r="W583" s="254"/>
    </row>
    <row r="584" spans="1:23" s="252" customFormat="1" ht="24.9" customHeight="1" x14ac:dyDescent="0.3">
      <c r="A584" s="290"/>
      <c r="B584" s="286"/>
      <c r="C584" s="253"/>
      <c r="M584" s="253"/>
      <c r="N584" s="253"/>
      <c r="O584" s="253"/>
      <c r="P584" s="253"/>
      <c r="Q584" s="253"/>
      <c r="R584" s="253"/>
      <c r="S584" s="253"/>
      <c r="T584" s="253"/>
      <c r="U584" s="253"/>
      <c r="V584" s="254"/>
      <c r="W584" s="254"/>
    </row>
    <row r="585" spans="1:23" s="252" customFormat="1" ht="24.9" customHeight="1" x14ac:dyDescent="0.25">
      <c r="A585" s="290"/>
      <c r="B585" s="288"/>
      <c r="C585" s="253"/>
      <c r="M585" s="253"/>
      <c r="N585" s="253"/>
      <c r="O585" s="253"/>
      <c r="P585" s="253"/>
      <c r="Q585" s="253"/>
      <c r="R585" s="253"/>
      <c r="S585" s="253"/>
      <c r="T585" s="253"/>
      <c r="U585" s="253"/>
      <c r="V585" s="254"/>
      <c r="W585" s="254"/>
    </row>
    <row r="586" spans="1:23" s="252" customFormat="1" ht="24.9" customHeight="1" x14ac:dyDescent="0.25">
      <c r="A586" s="290"/>
      <c r="B586" s="288"/>
      <c r="C586" s="253"/>
      <c r="M586" s="253"/>
      <c r="N586" s="253"/>
      <c r="O586" s="253"/>
      <c r="P586" s="253"/>
      <c r="Q586" s="253"/>
      <c r="R586" s="253"/>
      <c r="S586" s="253"/>
      <c r="T586" s="253"/>
      <c r="U586" s="253"/>
      <c r="V586" s="254"/>
      <c r="W586" s="254"/>
    </row>
    <row r="587" spans="1:23" s="252" customFormat="1" ht="24.9" customHeight="1" x14ac:dyDescent="0.25">
      <c r="A587" s="290"/>
      <c r="B587" s="288"/>
      <c r="C587" s="253"/>
      <c r="M587" s="253"/>
      <c r="N587" s="253"/>
      <c r="O587" s="253"/>
      <c r="P587" s="253"/>
      <c r="Q587" s="253"/>
      <c r="R587" s="253"/>
      <c r="S587" s="253"/>
      <c r="T587" s="253"/>
      <c r="U587" s="253"/>
      <c r="V587" s="254"/>
      <c r="W587" s="254"/>
    </row>
    <row r="588" spans="1:23" s="252" customFormat="1" ht="24.9" customHeight="1" x14ac:dyDescent="0.25">
      <c r="A588" s="290"/>
      <c r="B588" s="288"/>
      <c r="C588" s="253"/>
      <c r="M588" s="253"/>
      <c r="N588" s="253"/>
      <c r="O588" s="253"/>
      <c r="P588" s="253"/>
      <c r="Q588" s="253"/>
      <c r="R588" s="253"/>
      <c r="S588" s="253"/>
      <c r="T588" s="253"/>
      <c r="U588" s="253"/>
      <c r="V588" s="254"/>
      <c r="W588" s="254"/>
    </row>
    <row r="589" spans="1:23" s="252" customFormat="1" ht="24.9" customHeight="1" x14ac:dyDescent="0.3">
      <c r="A589" s="290"/>
      <c r="B589" s="286"/>
      <c r="C589" s="253"/>
      <c r="M589" s="253"/>
      <c r="N589" s="253"/>
      <c r="O589" s="253"/>
      <c r="P589" s="253"/>
      <c r="Q589" s="253"/>
      <c r="R589" s="253"/>
      <c r="S589" s="253"/>
      <c r="T589" s="253"/>
      <c r="U589" s="253"/>
      <c r="V589" s="254"/>
      <c r="W589" s="254"/>
    </row>
    <row r="590" spans="1:23" s="252" customFormat="1" ht="24.9" customHeight="1" x14ac:dyDescent="0.25">
      <c r="A590" s="290"/>
      <c r="B590" s="293"/>
      <c r="C590" s="253"/>
      <c r="M590" s="253"/>
      <c r="N590" s="253"/>
      <c r="O590" s="253"/>
      <c r="P590" s="253"/>
      <c r="Q590" s="253"/>
      <c r="R590" s="253"/>
      <c r="S590" s="253"/>
      <c r="T590" s="253"/>
      <c r="U590" s="253"/>
      <c r="V590" s="254"/>
      <c r="W590" s="254"/>
    </row>
    <row r="591" spans="1:23" s="252" customFormat="1" ht="24.9" customHeight="1" x14ac:dyDescent="0.25">
      <c r="A591" s="290"/>
      <c r="B591" s="293"/>
      <c r="C591" s="253"/>
      <c r="M591" s="253"/>
      <c r="N591" s="253"/>
      <c r="O591" s="253"/>
      <c r="P591" s="253"/>
      <c r="Q591" s="253"/>
      <c r="R591" s="253"/>
      <c r="S591" s="253"/>
      <c r="T591" s="253"/>
      <c r="U591" s="253"/>
      <c r="V591" s="254"/>
      <c r="W591" s="254"/>
    </row>
    <row r="592" spans="1:23" s="252" customFormat="1" ht="24.9" customHeight="1" x14ac:dyDescent="0.25">
      <c r="A592" s="290"/>
      <c r="B592" s="293"/>
      <c r="C592" s="253"/>
      <c r="M592" s="253"/>
      <c r="N592" s="253"/>
      <c r="O592" s="253"/>
      <c r="P592" s="253"/>
      <c r="Q592" s="253"/>
      <c r="R592" s="253"/>
      <c r="S592" s="253"/>
      <c r="T592" s="253"/>
      <c r="U592" s="253"/>
      <c r="V592" s="254"/>
      <c r="W592" s="254"/>
    </row>
    <row r="593" spans="1:23" s="252" customFormat="1" ht="24.9" customHeight="1" x14ac:dyDescent="0.25">
      <c r="A593" s="290"/>
      <c r="B593" s="293"/>
      <c r="C593" s="253"/>
      <c r="M593" s="253"/>
      <c r="N593" s="253"/>
      <c r="O593" s="253"/>
      <c r="P593" s="253"/>
      <c r="Q593" s="253"/>
      <c r="R593" s="253"/>
      <c r="S593" s="253"/>
      <c r="T593" s="253"/>
      <c r="U593" s="253"/>
      <c r="V593" s="254"/>
      <c r="W593" s="254"/>
    </row>
    <row r="594" spans="1:23" s="252" customFormat="1" ht="24.9" customHeight="1" x14ac:dyDescent="0.3">
      <c r="A594" s="290"/>
      <c r="B594" s="295"/>
      <c r="C594" s="253"/>
      <c r="M594" s="253"/>
      <c r="N594" s="253"/>
      <c r="O594" s="253"/>
      <c r="P594" s="253"/>
      <c r="Q594" s="253"/>
      <c r="R594" s="253"/>
      <c r="S594" s="253"/>
      <c r="T594" s="253"/>
      <c r="U594" s="253"/>
      <c r="V594" s="254"/>
      <c r="W594" s="254"/>
    </row>
    <row r="595" spans="1:23" s="252" customFormat="1" ht="24.9" customHeight="1" x14ac:dyDescent="0.25">
      <c r="A595" s="290"/>
      <c r="B595" s="296"/>
      <c r="C595" s="253"/>
      <c r="M595" s="253"/>
      <c r="N595" s="253"/>
      <c r="O595" s="253"/>
      <c r="P595" s="253"/>
      <c r="Q595" s="253"/>
      <c r="R595" s="253"/>
      <c r="S595" s="253"/>
      <c r="T595" s="253"/>
      <c r="U595" s="253"/>
      <c r="V595" s="254"/>
      <c r="W595" s="254"/>
    </row>
    <row r="596" spans="1:23" s="252" customFormat="1" ht="24.9" customHeight="1" x14ac:dyDescent="0.25">
      <c r="A596" s="290"/>
      <c r="B596" s="296"/>
      <c r="C596" s="253"/>
      <c r="M596" s="253"/>
      <c r="N596" s="253"/>
      <c r="O596" s="253"/>
      <c r="P596" s="253"/>
      <c r="Q596" s="253"/>
      <c r="R596" s="253"/>
      <c r="S596" s="253"/>
      <c r="T596" s="253"/>
      <c r="U596" s="253"/>
      <c r="V596" s="254"/>
      <c r="W596" s="254"/>
    </row>
    <row r="597" spans="1:23" s="252" customFormat="1" ht="24.9" customHeight="1" x14ac:dyDescent="0.25">
      <c r="A597" s="289"/>
      <c r="B597" s="296"/>
      <c r="C597" s="253"/>
      <c r="M597" s="253"/>
      <c r="N597" s="253"/>
      <c r="O597" s="253"/>
      <c r="P597" s="253"/>
      <c r="Q597" s="253"/>
      <c r="R597" s="253"/>
      <c r="S597" s="253"/>
      <c r="T597" s="253"/>
      <c r="U597" s="253"/>
      <c r="V597" s="254"/>
      <c r="W597" s="254"/>
    </row>
    <row r="598" spans="1:23" s="252" customFormat="1" ht="24.9" customHeight="1" x14ac:dyDescent="0.25">
      <c r="A598" s="290"/>
      <c r="B598" s="296"/>
      <c r="C598" s="253"/>
      <c r="M598" s="253"/>
      <c r="N598" s="253"/>
      <c r="O598" s="253"/>
      <c r="P598" s="253"/>
      <c r="Q598" s="253"/>
      <c r="R598" s="253"/>
      <c r="S598" s="253"/>
      <c r="T598" s="253"/>
      <c r="U598" s="253"/>
      <c r="V598" s="254"/>
      <c r="W598" s="254"/>
    </row>
    <row r="599" spans="1:23" s="252" customFormat="1" ht="24.9" customHeight="1" x14ac:dyDescent="0.25">
      <c r="A599" s="290"/>
      <c r="B599" s="296"/>
      <c r="C599" s="253"/>
      <c r="M599" s="253"/>
      <c r="N599" s="253"/>
      <c r="O599" s="253"/>
      <c r="P599" s="253"/>
      <c r="Q599" s="253"/>
      <c r="R599" s="253"/>
      <c r="S599" s="253"/>
      <c r="T599" s="253"/>
      <c r="U599" s="253"/>
      <c r="V599" s="254"/>
      <c r="W599" s="254"/>
    </row>
    <row r="600" spans="1:23" s="252" customFormat="1" ht="24.9" customHeight="1" x14ac:dyDescent="0.25">
      <c r="A600" s="290"/>
      <c r="B600" s="293"/>
      <c r="C600" s="253"/>
      <c r="M600" s="253"/>
      <c r="N600" s="253"/>
      <c r="O600" s="253"/>
      <c r="P600" s="253"/>
      <c r="Q600" s="253"/>
      <c r="R600" s="253"/>
      <c r="S600" s="253"/>
      <c r="T600" s="253"/>
      <c r="U600" s="253"/>
      <c r="V600" s="254"/>
      <c r="W600" s="254"/>
    </row>
    <row r="601" spans="1:23" s="252" customFormat="1" ht="24.9" customHeight="1" x14ac:dyDescent="0.25">
      <c r="A601" s="290"/>
      <c r="B601" s="293"/>
      <c r="C601" s="253"/>
      <c r="M601" s="253"/>
      <c r="N601" s="253"/>
      <c r="O601" s="253"/>
      <c r="P601" s="253"/>
      <c r="Q601" s="253"/>
      <c r="R601" s="253"/>
      <c r="S601" s="253"/>
      <c r="T601" s="253"/>
      <c r="U601" s="253"/>
      <c r="V601" s="254"/>
      <c r="W601" s="254"/>
    </row>
    <row r="602" spans="1:23" s="252" customFormat="1" ht="24.9" customHeight="1" x14ac:dyDescent="0.25">
      <c r="A602" s="290"/>
      <c r="B602" s="296"/>
      <c r="C602" s="253"/>
      <c r="M602" s="253"/>
      <c r="N602" s="253"/>
      <c r="O602" s="253"/>
      <c r="P602" s="253"/>
      <c r="Q602" s="253"/>
      <c r="R602" s="253"/>
      <c r="S602" s="253"/>
      <c r="T602" s="253"/>
      <c r="U602" s="253"/>
      <c r="V602" s="254"/>
      <c r="W602" s="254"/>
    </row>
    <row r="603" spans="1:23" s="252" customFormat="1" ht="24.9" customHeight="1" x14ac:dyDescent="0.25">
      <c r="A603" s="289"/>
      <c r="B603" s="296"/>
      <c r="C603" s="253"/>
      <c r="M603" s="253"/>
      <c r="N603" s="253"/>
      <c r="O603" s="253"/>
      <c r="P603" s="253"/>
      <c r="Q603" s="253"/>
      <c r="R603" s="253"/>
      <c r="S603" s="253"/>
      <c r="T603" s="253"/>
      <c r="U603" s="253"/>
      <c r="V603" s="254"/>
      <c r="W603" s="254"/>
    </row>
    <row r="604" spans="1:23" s="252" customFormat="1" ht="24.9" customHeight="1" x14ac:dyDescent="0.25">
      <c r="A604" s="289"/>
      <c r="B604" s="293"/>
      <c r="C604" s="253"/>
      <c r="M604" s="253"/>
      <c r="N604" s="253"/>
      <c r="O604" s="253"/>
      <c r="P604" s="253"/>
      <c r="Q604" s="253"/>
      <c r="R604" s="253"/>
      <c r="S604" s="253"/>
      <c r="T604" s="253"/>
      <c r="U604" s="253"/>
      <c r="V604" s="254"/>
      <c r="W604" s="254"/>
    </row>
    <row r="605" spans="1:23" s="252" customFormat="1" ht="24.9" customHeight="1" x14ac:dyDescent="0.25">
      <c r="A605" s="289"/>
      <c r="B605" s="293"/>
      <c r="C605" s="253"/>
      <c r="M605" s="253"/>
      <c r="N605" s="253"/>
      <c r="O605" s="253"/>
      <c r="P605" s="253"/>
      <c r="Q605" s="253"/>
      <c r="R605" s="253"/>
      <c r="S605" s="253"/>
      <c r="T605" s="253"/>
      <c r="U605" s="253"/>
      <c r="V605" s="254"/>
      <c r="W605" s="254"/>
    </row>
    <row r="606" spans="1:23" s="252" customFormat="1" ht="24.9" customHeight="1" x14ac:dyDescent="0.25">
      <c r="A606" s="289"/>
      <c r="B606" s="293"/>
      <c r="C606" s="253"/>
      <c r="M606" s="253"/>
      <c r="N606" s="253"/>
      <c r="O606" s="253"/>
      <c r="P606" s="253"/>
      <c r="Q606" s="253"/>
      <c r="R606" s="253"/>
      <c r="S606" s="253"/>
      <c r="T606" s="253"/>
      <c r="U606" s="253"/>
      <c r="V606" s="254"/>
      <c r="W606" s="254"/>
    </row>
    <row r="607" spans="1:23" s="252" customFormat="1" ht="24.9" customHeight="1" x14ac:dyDescent="0.25">
      <c r="A607" s="289"/>
      <c r="B607" s="293"/>
      <c r="C607" s="253"/>
      <c r="M607" s="253"/>
      <c r="N607" s="253"/>
      <c r="O607" s="253"/>
      <c r="P607" s="253"/>
      <c r="Q607" s="253"/>
      <c r="R607" s="253"/>
      <c r="S607" s="253"/>
      <c r="T607" s="253"/>
      <c r="U607" s="253"/>
      <c r="V607" s="254"/>
      <c r="W607" s="254"/>
    </row>
    <row r="608" spans="1:23" s="252" customFormat="1" ht="24.9" customHeight="1" x14ac:dyDescent="0.25">
      <c r="A608" s="289"/>
      <c r="B608" s="293"/>
      <c r="C608" s="253"/>
      <c r="M608" s="253"/>
      <c r="N608" s="253"/>
      <c r="O608" s="253"/>
      <c r="P608" s="253"/>
      <c r="Q608" s="253"/>
      <c r="R608" s="253"/>
      <c r="S608" s="253"/>
      <c r="T608" s="253"/>
      <c r="U608" s="253"/>
      <c r="V608" s="254"/>
      <c r="W608" s="254"/>
    </row>
    <row r="609" spans="1:23" s="252" customFormat="1" ht="24.9" customHeight="1" x14ac:dyDescent="0.25">
      <c r="A609" s="289"/>
      <c r="B609" s="293"/>
      <c r="C609" s="253"/>
      <c r="M609" s="253"/>
      <c r="N609" s="253"/>
      <c r="O609" s="253"/>
      <c r="P609" s="253"/>
      <c r="Q609" s="253"/>
      <c r="R609" s="253"/>
      <c r="S609" s="253"/>
      <c r="T609" s="253"/>
      <c r="U609" s="253"/>
      <c r="V609" s="254"/>
      <c r="W609" s="254"/>
    </row>
    <row r="610" spans="1:23" s="252" customFormat="1" ht="24.9" customHeight="1" x14ac:dyDescent="0.25">
      <c r="A610" s="289"/>
      <c r="B610" s="293"/>
      <c r="C610" s="253"/>
      <c r="M610" s="253"/>
      <c r="N610" s="253"/>
      <c r="O610" s="253"/>
      <c r="P610" s="253"/>
      <c r="Q610" s="253"/>
      <c r="R610" s="253"/>
      <c r="S610" s="253"/>
      <c r="T610" s="253"/>
      <c r="U610" s="253"/>
      <c r="V610" s="254"/>
      <c r="W610" s="254"/>
    </row>
    <row r="611" spans="1:23" s="252" customFormat="1" ht="24.9" customHeight="1" x14ac:dyDescent="0.25">
      <c r="A611" s="289"/>
      <c r="B611" s="293"/>
      <c r="C611" s="253"/>
      <c r="M611" s="253"/>
      <c r="N611" s="253"/>
      <c r="O611" s="253"/>
      <c r="P611" s="253"/>
      <c r="Q611" s="253"/>
      <c r="R611" s="253"/>
      <c r="S611" s="253"/>
      <c r="T611" s="253"/>
      <c r="U611" s="253"/>
      <c r="V611" s="254"/>
      <c r="W611" s="254"/>
    </row>
    <row r="612" spans="1:23" s="252" customFormat="1" ht="24.9" customHeight="1" x14ac:dyDescent="0.25">
      <c r="A612" s="289"/>
      <c r="B612" s="293"/>
      <c r="C612" s="253"/>
      <c r="M612" s="253"/>
      <c r="N612" s="253"/>
      <c r="O612" s="253"/>
      <c r="P612" s="253"/>
      <c r="Q612" s="253"/>
      <c r="R612" s="253"/>
      <c r="S612" s="253"/>
      <c r="T612" s="253"/>
      <c r="U612" s="253"/>
      <c r="V612" s="254"/>
      <c r="W612" s="254"/>
    </row>
    <row r="613" spans="1:23" s="252" customFormat="1" ht="24.9" customHeight="1" x14ac:dyDescent="0.25">
      <c r="A613" s="291"/>
      <c r="B613" s="293"/>
      <c r="C613" s="292"/>
      <c r="M613" s="253"/>
      <c r="N613" s="253"/>
      <c r="O613" s="253"/>
      <c r="P613" s="253"/>
      <c r="Q613" s="253"/>
      <c r="R613" s="253"/>
      <c r="S613" s="253"/>
      <c r="T613" s="253"/>
      <c r="U613" s="253"/>
      <c r="V613" s="254"/>
      <c r="W613" s="254"/>
    </row>
    <row r="614" spans="1:23" s="252" customFormat="1" ht="24.9" customHeight="1" x14ac:dyDescent="0.3">
      <c r="A614" s="292"/>
      <c r="B614" s="295"/>
      <c r="C614" s="288"/>
      <c r="M614" s="253"/>
      <c r="N614" s="253"/>
      <c r="O614" s="253"/>
      <c r="P614" s="253"/>
      <c r="Q614" s="253"/>
      <c r="R614" s="253"/>
      <c r="S614" s="253"/>
      <c r="T614" s="253"/>
      <c r="U614" s="253"/>
      <c r="V614" s="254"/>
      <c r="W614" s="254"/>
    </row>
    <row r="615" spans="1:23" s="252" customFormat="1" ht="24.9" customHeight="1" x14ac:dyDescent="0.25">
      <c r="A615" s="293"/>
      <c r="B615" s="296"/>
      <c r="C615" s="296"/>
      <c r="M615" s="253"/>
      <c r="N615" s="253"/>
      <c r="O615" s="253"/>
      <c r="P615" s="253"/>
      <c r="Q615" s="253"/>
      <c r="R615" s="253"/>
      <c r="S615" s="253"/>
      <c r="T615" s="253"/>
      <c r="U615" s="253"/>
      <c r="V615" s="254"/>
      <c r="W615" s="254"/>
    </row>
    <row r="616" spans="1:23" s="252" customFormat="1" ht="24.9" customHeight="1" x14ac:dyDescent="0.3">
      <c r="A616" s="286"/>
      <c r="B616" s="296"/>
      <c r="C616" s="286"/>
      <c r="M616" s="253"/>
      <c r="N616" s="253"/>
      <c r="O616" s="253"/>
      <c r="P616" s="253"/>
      <c r="Q616" s="253"/>
      <c r="R616" s="253"/>
      <c r="S616" s="253"/>
      <c r="T616" s="253"/>
      <c r="U616" s="253"/>
      <c r="V616" s="254"/>
      <c r="W616" s="254"/>
    </row>
    <row r="617" spans="1:23" s="252" customFormat="1" ht="24.9" customHeight="1" x14ac:dyDescent="0.3">
      <c r="A617" s="286"/>
      <c r="B617" s="296"/>
      <c r="C617" s="286"/>
      <c r="M617" s="253"/>
      <c r="N617" s="253"/>
      <c r="O617" s="253"/>
      <c r="P617" s="253"/>
      <c r="Q617" s="253"/>
      <c r="R617" s="253"/>
      <c r="S617" s="253"/>
      <c r="T617" s="253"/>
      <c r="U617" s="253"/>
      <c r="V617" s="254"/>
      <c r="W617" s="254"/>
    </row>
    <row r="618" spans="1:23" s="252" customFormat="1" ht="24.9" customHeight="1" x14ac:dyDescent="0.4">
      <c r="A618" s="287"/>
      <c r="B618" s="293"/>
      <c r="C618" s="286"/>
      <c r="M618" s="253"/>
      <c r="N618" s="253"/>
      <c r="O618" s="253"/>
      <c r="P618" s="253"/>
      <c r="Q618" s="253"/>
      <c r="R618" s="253"/>
      <c r="S618" s="253"/>
      <c r="T618" s="253"/>
      <c r="U618" s="253"/>
      <c r="V618" s="254"/>
      <c r="W618" s="254"/>
    </row>
    <row r="619" spans="1:23" s="252" customFormat="1" ht="24.9" customHeight="1" x14ac:dyDescent="0.3">
      <c r="A619" s="285"/>
      <c r="B619" s="293"/>
      <c r="C619" s="286"/>
      <c r="M619" s="253"/>
      <c r="N619" s="253"/>
      <c r="O619" s="253"/>
      <c r="P619" s="253"/>
      <c r="Q619" s="253"/>
      <c r="R619" s="253"/>
      <c r="S619" s="253"/>
      <c r="T619" s="253"/>
      <c r="U619" s="253"/>
      <c r="V619" s="254"/>
      <c r="W619" s="254"/>
    </row>
    <row r="620" spans="1:23" s="252" customFormat="1" ht="24.9" customHeight="1" x14ac:dyDescent="0.3">
      <c r="A620" s="285"/>
      <c r="B620" s="286"/>
      <c r="C620" s="286"/>
      <c r="M620" s="253"/>
      <c r="N620" s="253"/>
      <c r="O620" s="253"/>
      <c r="P620" s="253"/>
      <c r="Q620" s="253"/>
      <c r="R620" s="253"/>
      <c r="S620" s="253"/>
      <c r="T620" s="253"/>
      <c r="U620" s="253"/>
      <c r="V620" s="254"/>
      <c r="W620" s="254"/>
    </row>
    <row r="621" spans="1:23" s="252" customFormat="1" ht="24.9" customHeight="1" x14ac:dyDescent="0.3">
      <c r="A621" s="288"/>
      <c r="B621" s="286"/>
      <c r="C621" s="288"/>
      <c r="M621" s="253"/>
      <c r="N621" s="253"/>
      <c r="O621" s="253"/>
      <c r="P621" s="253"/>
      <c r="Q621" s="253"/>
      <c r="R621" s="253"/>
      <c r="S621" s="253"/>
      <c r="T621" s="253"/>
      <c r="U621" s="253"/>
      <c r="V621" s="254"/>
      <c r="W621" s="254"/>
    </row>
    <row r="622" spans="1:23" s="252" customFormat="1" ht="24.9" customHeight="1" x14ac:dyDescent="0.25">
      <c r="A622" s="288"/>
      <c r="B622" s="293"/>
      <c r="C622" s="288"/>
      <c r="M622" s="253"/>
      <c r="N622" s="253"/>
      <c r="O622" s="253"/>
      <c r="P622" s="253"/>
      <c r="Q622" s="253"/>
      <c r="R622" s="253"/>
      <c r="S622" s="253"/>
      <c r="T622" s="253"/>
      <c r="U622" s="253"/>
      <c r="V622" s="254"/>
      <c r="W622" s="254"/>
    </row>
    <row r="623" spans="1:23" s="252" customFormat="1" ht="24.9" customHeight="1" x14ac:dyDescent="0.3">
      <c r="A623" s="288"/>
      <c r="B623" s="286"/>
      <c r="C623" s="288"/>
      <c r="M623" s="253"/>
      <c r="N623" s="253"/>
      <c r="O623" s="253"/>
      <c r="P623" s="253"/>
      <c r="Q623" s="253"/>
      <c r="R623" s="253"/>
      <c r="S623" s="253"/>
      <c r="T623" s="253"/>
      <c r="U623" s="253"/>
      <c r="V623" s="254"/>
      <c r="W623" s="254"/>
    </row>
    <row r="624" spans="1:23" s="252" customFormat="1" ht="24.9" customHeight="1" x14ac:dyDescent="0.3">
      <c r="A624" s="288"/>
      <c r="B624" s="286"/>
      <c r="C624" s="288"/>
      <c r="M624" s="253"/>
      <c r="N624" s="253"/>
      <c r="O624" s="253"/>
      <c r="P624" s="253"/>
      <c r="Q624" s="253"/>
      <c r="R624" s="253"/>
      <c r="S624" s="253"/>
      <c r="T624" s="253"/>
      <c r="U624" s="253"/>
      <c r="V624" s="254"/>
      <c r="W624" s="254"/>
    </row>
    <row r="625" spans="1:23" s="252" customFormat="1" ht="24.9" customHeight="1" x14ac:dyDescent="0.3">
      <c r="A625" s="289"/>
      <c r="B625" s="294"/>
      <c r="C625" s="289"/>
      <c r="M625" s="253"/>
      <c r="N625" s="253"/>
      <c r="O625" s="253"/>
      <c r="P625" s="253"/>
      <c r="Q625" s="253"/>
      <c r="R625" s="253"/>
      <c r="S625" s="253"/>
      <c r="T625" s="253"/>
      <c r="U625" s="253"/>
      <c r="V625" s="254"/>
      <c r="W625" s="254"/>
    </row>
    <row r="626" spans="1:23" s="252" customFormat="1" ht="24.9" customHeight="1" x14ac:dyDescent="0.3">
      <c r="A626" s="289"/>
      <c r="B626" s="286"/>
      <c r="C626" s="290"/>
      <c r="M626" s="253"/>
      <c r="N626" s="253"/>
      <c r="O626" s="253"/>
      <c r="P626" s="253"/>
      <c r="Q626" s="253"/>
      <c r="R626" s="253"/>
      <c r="S626" s="253"/>
      <c r="T626" s="253"/>
      <c r="U626" s="253"/>
      <c r="V626" s="254"/>
      <c r="W626" s="254"/>
    </row>
    <row r="627" spans="1:23" s="252" customFormat="1" ht="24.9" customHeight="1" x14ac:dyDescent="0.3">
      <c r="A627" s="289"/>
      <c r="B627" s="286"/>
      <c r="C627" s="290"/>
      <c r="M627" s="253"/>
      <c r="N627" s="253"/>
      <c r="O627" s="253"/>
      <c r="P627" s="253"/>
      <c r="Q627" s="253"/>
      <c r="R627" s="253"/>
      <c r="S627" s="253"/>
      <c r="T627" s="253"/>
      <c r="U627" s="253"/>
      <c r="V627" s="254"/>
      <c r="W627" s="254"/>
    </row>
    <row r="628" spans="1:23" s="252" customFormat="1" ht="24.9" customHeight="1" x14ac:dyDescent="0.25">
      <c r="A628" s="289"/>
      <c r="B628" s="288"/>
      <c r="C628" s="253"/>
      <c r="M628" s="253"/>
      <c r="N628" s="253"/>
      <c r="O628" s="253"/>
      <c r="P628" s="253"/>
      <c r="Q628" s="253"/>
      <c r="R628" s="253"/>
      <c r="S628" s="253"/>
      <c r="T628" s="253"/>
      <c r="U628" s="253"/>
      <c r="V628" s="254"/>
      <c r="W628" s="254"/>
    </row>
    <row r="629" spans="1:23" s="252" customFormat="1" ht="24.9" customHeight="1" x14ac:dyDescent="0.25">
      <c r="A629" s="289"/>
      <c r="B629" s="288"/>
      <c r="C629" s="253"/>
      <c r="M629" s="253"/>
      <c r="N629" s="253"/>
      <c r="O629" s="253"/>
      <c r="P629" s="253"/>
      <c r="Q629" s="253"/>
      <c r="R629" s="253"/>
      <c r="S629" s="253"/>
      <c r="T629" s="253"/>
      <c r="U629" s="253"/>
      <c r="V629" s="254"/>
      <c r="W629" s="254"/>
    </row>
    <row r="630" spans="1:23" s="252" customFormat="1" ht="24.9" customHeight="1" x14ac:dyDescent="0.25">
      <c r="A630" s="289"/>
      <c r="B630" s="288"/>
      <c r="C630" s="253"/>
      <c r="M630" s="253"/>
      <c r="N630" s="253"/>
      <c r="O630" s="253"/>
      <c r="P630" s="253"/>
      <c r="Q630" s="253"/>
      <c r="R630" s="253"/>
      <c r="S630" s="253"/>
      <c r="T630" s="253"/>
      <c r="U630" s="253"/>
      <c r="V630" s="254"/>
      <c r="W630" s="254"/>
    </row>
    <row r="631" spans="1:23" s="252" customFormat="1" ht="24.9" customHeight="1" x14ac:dyDescent="0.25">
      <c r="A631" s="289"/>
      <c r="B631" s="288"/>
      <c r="C631" s="253"/>
      <c r="M631" s="253"/>
      <c r="N631" s="253"/>
      <c r="O631" s="253"/>
      <c r="P631" s="253"/>
      <c r="Q631" s="253"/>
      <c r="R631" s="253"/>
      <c r="S631" s="253"/>
      <c r="T631" s="253"/>
      <c r="U631" s="253"/>
      <c r="V631" s="254"/>
      <c r="W631" s="254"/>
    </row>
    <row r="632" spans="1:23" s="252" customFormat="1" ht="24.9" customHeight="1" x14ac:dyDescent="0.3">
      <c r="A632" s="253"/>
      <c r="B632" s="295"/>
      <c r="C632" s="253"/>
      <c r="M632" s="253"/>
      <c r="N632" s="253"/>
      <c r="O632" s="253"/>
      <c r="P632" s="253"/>
      <c r="Q632" s="253"/>
      <c r="R632" s="253"/>
      <c r="S632" s="253"/>
      <c r="T632" s="253"/>
      <c r="U632" s="253"/>
      <c r="V632" s="254"/>
      <c r="W632" s="254"/>
    </row>
    <row r="633" spans="1:23" s="252" customFormat="1" ht="24.9" customHeight="1" x14ac:dyDescent="0.25">
      <c r="A633" s="253"/>
      <c r="B633" s="296"/>
      <c r="C633" s="253"/>
      <c r="M633" s="253"/>
      <c r="N633" s="253"/>
      <c r="O633" s="253"/>
      <c r="P633" s="253"/>
      <c r="Q633" s="253"/>
      <c r="R633" s="253"/>
      <c r="S633" s="253"/>
      <c r="T633" s="253"/>
      <c r="U633" s="253"/>
      <c r="V633" s="254"/>
      <c r="W633" s="254"/>
    </row>
    <row r="634" spans="1:23" s="252" customFormat="1" ht="24.9" customHeight="1" x14ac:dyDescent="0.25">
      <c r="A634" s="289"/>
      <c r="B634" s="296"/>
      <c r="C634" s="253"/>
      <c r="M634" s="253"/>
      <c r="N634" s="253"/>
      <c r="O634" s="253"/>
      <c r="P634" s="253"/>
      <c r="Q634" s="253"/>
      <c r="R634" s="253"/>
      <c r="S634" s="253"/>
      <c r="T634" s="253"/>
      <c r="U634" s="253"/>
      <c r="V634" s="254"/>
      <c r="W634" s="254"/>
    </row>
    <row r="635" spans="1:23" s="252" customFormat="1" ht="24.9" customHeight="1" x14ac:dyDescent="0.25">
      <c r="A635" s="289"/>
      <c r="B635" s="296"/>
      <c r="C635" s="253"/>
      <c r="M635" s="253"/>
      <c r="N635" s="253"/>
      <c r="O635" s="253"/>
      <c r="P635" s="253"/>
      <c r="Q635" s="253"/>
      <c r="R635" s="253"/>
      <c r="S635" s="253"/>
      <c r="T635" s="253"/>
      <c r="U635" s="253"/>
      <c r="V635" s="254"/>
      <c r="W635" s="254"/>
    </row>
    <row r="636" spans="1:23" s="252" customFormat="1" ht="24.9" customHeight="1" x14ac:dyDescent="0.25">
      <c r="A636" s="289"/>
      <c r="B636" s="296"/>
      <c r="C636" s="253"/>
      <c r="M636" s="253"/>
      <c r="N636" s="253"/>
      <c r="O636" s="253"/>
      <c r="P636" s="253"/>
      <c r="Q636" s="253"/>
      <c r="R636" s="253"/>
      <c r="S636" s="253"/>
      <c r="T636" s="253"/>
      <c r="U636" s="253"/>
      <c r="V636" s="254"/>
      <c r="W636" s="254"/>
    </row>
    <row r="637" spans="1:23" s="252" customFormat="1" ht="24.9" customHeight="1" x14ac:dyDescent="0.25">
      <c r="A637" s="289"/>
      <c r="B637" s="296"/>
      <c r="C637" s="253"/>
      <c r="M637" s="253"/>
      <c r="N637" s="253"/>
      <c r="O637" s="253"/>
      <c r="P637" s="253"/>
      <c r="Q637" s="253"/>
      <c r="R637" s="253"/>
      <c r="S637" s="253"/>
      <c r="T637" s="253"/>
      <c r="U637" s="253"/>
      <c r="V637" s="254"/>
      <c r="W637" s="254"/>
    </row>
    <row r="638" spans="1:23" s="252" customFormat="1" ht="24.9" customHeight="1" x14ac:dyDescent="0.25">
      <c r="A638" s="289"/>
      <c r="B638" s="296"/>
      <c r="C638" s="253"/>
      <c r="M638" s="253"/>
      <c r="N638" s="253"/>
      <c r="O638" s="253"/>
      <c r="P638" s="253"/>
      <c r="Q638" s="253"/>
      <c r="R638" s="253"/>
      <c r="S638" s="253"/>
      <c r="T638" s="253"/>
      <c r="U638" s="253"/>
      <c r="V638" s="254"/>
      <c r="W638" s="254"/>
    </row>
    <row r="639" spans="1:23" s="252" customFormat="1" ht="24.9" customHeight="1" x14ac:dyDescent="0.25">
      <c r="A639" s="289"/>
      <c r="B639" s="296"/>
      <c r="C639" s="253"/>
      <c r="M639" s="253"/>
      <c r="N639" s="253"/>
      <c r="O639" s="253"/>
      <c r="P639" s="253"/>
      <c r="Q639" s="253"/>
      <c r="R639" s="253"/>
      <c r="S639" s="253"/>
      <c r="T639" s="253"/>
      <c r="U639" s="253"/>
      <c r="V639" s="254"/>
      <c r="W639" s="254"/>
    </row>
    <row r="640" spans="1:23" s="252" customFormat="1" ht="24.9" customHeight="1" x14ac:dyDescent="0.25">
      <c r="A640" s="289"/>
      <c r="B640" s="296"/>
      <c r="C640" s="253"/>
      <c r="M640" s="253"/>
      <c r="N640" s="253"/>
      <c r="O640" s="253"/>
      <c r="P640" s="253"/>
      <c r="Q640" s="253"/>
      <c r="R640" s="253"/>
      <c r="S640" s="253"/>
      <c r="T640" s="253"/>
      <c r="U640" s="253"/>
      <c r="V640" s="254"/>
      <c r="W640" s="254"/>
    </row>
    <row r="641" spans="1:23" s="252" customFormat="1" ht="24.9" customHeight="1" x14ac:dyDescent="0.25">
      <c r="A641" s="289"/>
      <c r="B641" s="296"/>
      <c r="C641" s="253"/>
      <c r="M641" s="253"/>
      <c r="N641" s="253"/>
      <c r="O641" s="253"/>
      <c r="P641" s="253"/>
      <c r="Q641" s="253"/>
      <c r="R641" s="253"/>
      <c r="S641" s="253"/>
      <c r="T641" s="253"/>
      <c r="U641" s="253"/>
      <c r="V641" s="254"/>
      <c r="W641" s="254"/>
    </row>
    <row r="642" spans="1:23" s="252" customFormat="1" ht="24.9" customHeight="1" x14ac:dyDescent="0.25">
      <c r="A642" s="289"/>
      <c r="B642" s="296"/>
      <c r="C642" s="253"/>
      <c r="M642" s="253"/>
      <c r="N642" s="253"/>
      <c r="O642" s="253"/>
      <c r="P642" s="253"/>
      <c r="Q642" s="253"/>
      <c r="R642" s="253"/>
      <c r="S642" s="253"/>
      <c r="T642" s="253"/>
      <c r="U642" s="253"/>
      <c r="V642" s="254"/>
      <c r="W642" s="254"/>
    </row>
    <row r="643" spans="1:23" s="252" customFormat="1" ht="24.9" customHeight="1" x14ac:dyDescent="0.25">
      <c r="A643" s="289"/>
      <c r="B643" s="296"/>
      <c r="C643" s="253"/>
      <c r="M643" s="253"/>
      <c r="N643" s="253"/>
      <c r="O643" s="253"/>
      <c r="P643" s="253"/>
      <c r="Q643" s="253"/>
      <c r="R643" s="253"/>
      <c r="S643" s="253"/>
      <c r="T643" s="253"/>
      <c r="U643" s="253"/>
      <c r="V643" s="254"/>
      <c r="W643" s="254"/>
    </row>
    <row r="644" spans="1:23" s="252" customFormat="1" ht="24.9" customHeight="1" x14ac:dyDescent="0.25">
      <c r="A644" s="289"/>
      <c r="B644" s="296"/>
      <c r="C644" s="253"/>
      <c r="M644" s="253"/>
      <c r="N644" s="253"/>
      <c r="O644" s="253"/>
      <c r="P644" s="253"/>
      <c r="Q644" s="253"/>
      <c r="R644" s="253"/>
      <c r="S644" s="253"/>
      <c r="T644" s="253"/>
      <c r="U644" s="253"/>
      <c r="V644" s="254"/>
      <c r="W644" s="254"/>
    </row>
    <row r="645" spans="1:23" s="252" customFormat="1" ht="24.9" customHeight="1" x14ac:dyDescent="0.25">
      <c r="A645" s="289"/>
      <c r="B645" s="296"/>
      <c r="C645" s="253"/>
      <c r="M645" s="253"/>
      <c r="N645" s="253"/>
      <c r="O645" s="253"/>
      <c r="P645" s="253"/>
      <c r="Q645" s="253"/>
      <c r="R645" s="253"/>
      <c r="S645" s="253"/>
      <c r="T645" s="253"/>
      <c r="U645" s="253"/>
      <c r="V645" s="254"/>
      <c r="W645" s="254"/>
    </row>
    <row r="646" spans="1:23" s="252" customFormat="1" ht="24.9" customHeight="1" x14ac:dyDescent="0.25">
      <c r="A646" s="289"/>
      <c r="B646" s="296"/>
      <c r="C646" s="253"/>
      <c r="M646" s="253"/>
      <c r="N646" s="253"/>
      <c r="O646" s="253"/>
      <c r="P646" s="253"/>
      <c r="Q646" s="253"/>
      <c r="R646" s="253"/>
      <c r="S646" s="253"/>
      <c r="T646" s="253"/>
      <c r="U646" s="253"/>
      <c r="V646" s="254"/>
      <c r="W646" s="254"/>
    </row>
    <row r="647" spans="1:23" s="252" customFormat="1" ht="24.9" customHeight="1" x14ac:dyDescent="0.3">
      <c r="A647" s="289"/>
      <c r="B647" s="295"/>
      <c r="C647" s="253"/>
      <c r="M647" s="253"/>
      <c r="N647" s="253"/>
      <c r="O647" s="253"/>
      <c r="P647" s="253"/>
      <c r="Q647" s="253"/>
      <c r="R647" s="253"/>
      <c r="S647" s="253"/>
      <c r="T647" s="253"/>
      <c r="U647" s="253"/>
      <c r="V647" s="254"/>
      <c r="W647" s="254"/>
    </row>
    <row r="648" spans="1:23" s="252" customFormat="1" ht="24.9" customHeight="1" x14ac:dyDescent="0.25">
      <c r="A648" s="289"/>
      <c r="B648" s="296"/>
      <c r="C648" s="253"/>
      <c r="M648" s="253"/>
      <c r="N648" s="253"/>
      <c r="O648" s="253"/>
      <c r="P648" s="253"/>
      <c r="Q648" s="253"/>
      <c r="R648" s="253"/>
      <c r="S648" s="253"/>
      <c r="T648" s="253"/>
      <c r="U648" s="253"/>
      <c r="V648" s="254"/>
      <c r="W648" s="254"/>
    </row>
    <row r="649" spans="1:23" s="252" customFormat="1" ht="24.9" customHeight="1" x14ac:dyDescent="0.25">
      <c r="A649" s="289"/>
      <c r="B649" s="296"/>
      <c r="C649" s="253"/>
      <c r="M649" s="253"/>
      <c r="N649" s="253"/>
      <c r="O649" s="253"/>
      <c r="P649" s="253"/>
      <c r="Q649" s="253"/>
      <c r="R649" s="253"/>
      <c r="S649" s="253"/>
      <c r="T649" s="253"/>
      <c r="U649" s="253"/>
      <c r="V649" s="254"/>
      <c r="W649" s="254"/>
    </row>
    <row r="650" spans="1:23" s="252" customFormat="1" ht="24.9" customHeight="1" x14ac:dyDescent="0.25">
      <c r="A650" s="289"/>
      <c r="B650" s="296"/>
      <c r="C650" s="253"/>
      <c r="M650" s="253"/>
      <c r="N650" s="253"/>
      <c r="O650" s="253"/>
      <c r="P650" s="253"/>
      <c r="Q650" s="253"/>
      <c r="R650" s="253"/>
      <c r="S650" s="253"/>
      <c r="T650" s="253"/>
      <c r="U650" s="253"/>
      <c r="V650" s="254"/>
      <c r="W650" s="254"/>
    </row>
    <row r="651" spans="1:23" s="252" customFormat="1" ht="24.9" customHeight="1" x14ac:dyDescent="0.25">
      <c r="A651" s="289"/>
      <c r="B651" s="296"/>
      <c r="C651" s="290"/>
      <c r="M651" s="253"/>
      <c r="N651" s="253"/>
      <c r="O651" s="253"/>
      <c r="P651" s="253"/>
      <c r="Q651" s="253"/>
      <c r="R651" s="253"/>
      <c r="S651" s="253"/>
      <c r="T651" s="253"/>
      <c r="U651" s="253"/>
      <c r="V651" s="254"/>
      <c r="W651" s="254"/>
    </row>
    <row r="652" spans="1:23" s="252" customFormat="1" ht="24.9" customHeight="1" x14ac:dyDescent="0.25">
      <c r="A652" s="289"/>
      <c r="B652" s="296"/>
      <c r="C652" s="290"/>
      <c r="M652" s="253"/>
      <c r="N652" s="253"/>
      <c r="O652" s="253"/>
      <c r="P652" s="253"/>
      <c r="Q652" s="253"/>
      <c r="R652" s="253"/>
      <c r="S652" s="253"/>
      <c r="T652" s="253"/>
      <c r="U652" s="253"/>
      <c r="V652" s="254"/>
      <c r="W652" s="254"/>
    </row>
    <row r="653" spans="1:23" s="252" customFormat="1" ht="24.9" customHeight="1" x14ac:dyDescent="0.3">
      <c r="A653" s="289"/>
      <c r="B653" s="295"/>
      <c r="C653" s="290"/>
      <c r="M653" s="253"/>
      <c r="N653" s="253"/>
      <c r="O653" s="253"/>
      <c r="P653" s="253"/>
      <c r="Q653" s="253"/>
      <c r="R653" s="253"/>
      <c r="S653" s="253"/>
      <c r="T653" s="253"/>
      <c r="U653" s="253"/>
      <c r="V653" s="254"/>
      <c r="W653" s="254"/>
    </row>
    <row r="654" spans="1:23" s="252" customFormat="1" ht="24.9" customHeight="1" x14ac:dyDescent="0.25">
      <c r="A654" s="289"/>
      <c r="B654" s="296"/>
      <c r="C654" s="290"/>
      <c r="M654" s="253"/>
      <c r="N654" s="253"/>
      <c r="O654" s="253"/>
      <c r="P654" s="253"/>
      <c r="Q654" s="253"/>
      <c r="R654" s="253"/>
      <c r="S654" s="253"/>
      <c r="T654" s="253"/>
      <c r="U654" s="253"/>
      <c r="V654" s="254"/>
      <c r="W654" s="254"/>
    </row>
    <row r="655" spans="1:23" s="252" customFormat="1" ht="24.9" customHeight="1" x14ac:dyDescent="0.25">
      <c r="A655" s="289"/>
      <c r="B655" s="296"/>
      <c r="C655" s="290"/>
      <c r="M655" s="253"/>
      <c r="N655" s="253"/>
      <c r="O655" s="253"/>
      <c r="P655" s="253"/>
      <c r="Q655" s="253"/>
      <c r="R655" s="253"/>
      <c r="S655" s="253"/>
      <c r="T655" s="253"/>
      <c r="U655" s="253"/>
      <c r="V655" s="254"/>
      <c r="W655" s="254"/>
    </row>
    <row r="656" spans="1:23" s="252" customFormat="1" ht="24.9" customHeight="1" x14ac:dyDescent="0.25">
      <c r="A656" s="291"/>
      <c r="B656" s="296"/>
      <c r="C656" s="288"/>
      <c r="M656" s="253"/>
      <c r="N656" s="253"/>
      <c r="O656" s="253"/>
      <c r="P656" s="253"/>
      <c r="Q656" s="253"/>
      <c r="R656" s="253"/>
      <c r="S656" s="253"/>
      <c r="T656" s="253"/>
      <c r="U656" s="253"/>
      <c r="V656" s="254"/>
      <c r="W656" s="254"/>
    </row>
    <row r="657" spans="1:23" s="252" customFormat="1" ht="24.9" customHeight="1" x14ac:dyDescent="0.25">
      <c r="A657" s="292"/>
      <c r="B657" s="296"/>
      <c r="C657" s="296"/>
      <c r="M657" s="253"/>
      <c r="N657" s="253"/>
      <c r="O657" s="253"/>
      <c r="P657" s="253"/>
      <c r="Q657" s="253"/>
      <c r="R657" s="253"/>
      <c r="S657" s="253"/>
      <c r="T657" s="253"/>
      <c r="U657" s="253"/>
      <c r="V657" s="254"/>
      <c r="W657" s="254"/>
    </row>
    <row r="658" spans="1:23" s="252" customFormat="1" ht="24.9" customHeight="1" x14ac:dyDescent="0.25">
      <c r="A658" s="292"/>
      <c r="B658" s="296"/>
      <c r="C658" s="296"/>
      <c r="M658" s="253"/>
      <c r="N658" s="253"/>
      <c r="O658" s="253"/>
      <c r="P658" s="253"/>
      <c r="Q658" s="253"/>
      <c r="R658" s="253"/>
      <c r="S658" s="253"/>
      <c r="T658" s="253"/>
      <c r="U658" s="253"/>
      <c r="V658" s="254"/>
      <c r="W658" s="254"/>
    </row>
    <row r="659" spans="1:23" s="252" customFormat="1" ht="24.9" customHeight="1" x14ac:dyDescent="0.3">
      <c r="A659" s="286"/>
      <c r="B659" s="293"/>
      <c r="C659" s="286"/>
      <c r="M659" s="253"/>
      <c r="N659" s="253"/>
      <c r="O659" s="253"/>
      <c r="P659" s="253"/>
      <c r="Q659" s="253"/>
      <c r="R659" s="253"/>
      <c r="S659" s="253"/>
      <c r="T659" s="253"/>
      <c r="U659" s="253"/>
      <c r="V659" s="254"/>
      <c r="W659" s="254"/>
    </row>
    <row r="660" spans="1:23" s="252" customFormat="1" ht="24.9" customHeight="1" x14ac:dyDescent="0.3">
      <c r="A660" s="286"/>
      <c r="B660" s="293"/>
      <c r="C660" s="286"/>
      <c r="M660" s="253"/>
      <c r="N660" s="253"/>
      <c r="O660" s="253"/>
      <c r="P660" s="253"/>
      <c r="Q660" s="253"/>
      <c r="R660" s="253"/>
      <c r="S660" s="253"/>
      <c r="T660" s="253"/>
      <c r="U660" s="253"/>
      <c r="V660" s="254"/>
      <c r="W660" s="254"/>
    </row>
    <row r="661" spans="1:23" s="252" customFormat="1" ht="24.9" customHeight="1" x14ac:dyDescent="0.4">
      <c r="A661" s="287"/>
      <c r="B661" s="293"/>
      <c r="C661" s="286"/>
      <c r="M661" s="253"/>
      <c r="N661" s="253"/>
      <c r="O661" s="253"/>
      <c r="P661" s="253"/>
      <c r="Q661" s="253"/>
      <c r="R661" s="253"/>
      <c r="S661" s="253"/>
      <c r="T661" s="253"/>
      <c r="U661" s="253"/>
      <c r="V661" s="254"/>
      <c r="W661" s="254"/>
    </row>
    <row r="662" spans="1:23" s="252" customFormat="1" ht="24.9" customHeight="1" x14ac:dyDescent="0.3">
      <c r="A662" s="285"/>
      <c r="B662" s="293"/>
      <c r="C662" s="286"/>
      <c r="M662" s="253"/>
      <c r="N662" s="253"/>
      <c r="O662" s="253"/>
      <c r="P662" s="253"/>
      <c r="Q662" s="253"/>
      <c r="R662" s="253"/>
      <c r="S662" s="253"/>
      <c r="T662" s="253"/>
      <c r="U662" s="253"/>
      <c r="V662" s="254"/>
      <c r="W662" s="254"/>
    </row>
    <row r="663" spans="1:23" s="252" customFormat="1" ht="24.9" customHeight="1" x14ac:dyDescent="0.3">
      <c r="A663" s="285"/>
      <c r="B663" s="286"/>
      <c r="C663" s="286"/>
      <c r="M663" s="253"/>
      <c r="N663" s="253"/>
      <c r="O663" s="253"/>
      <c r="P663" s="253"/>
      <c r="Q663" s="253"/>
      <c r="R663" s="253"/>
      <c r="S663" s="253"/>
      <c r="T663" s="253"/>
      <c r="U663" s="253"/>
      <c r="V663" s="254"/>
      <c r="W663" s="254"/>
    </row>
    <row r="664" spans="1:23" s="252" customFormat="1" ht="24.9" customHeight="1" x14ac:dyDescent="0.25">
      <c r="A664" s="288"/>
      <c r="B664" s="293"/>
      <c r="C664" s="288"/>
      <c r="M664" s="253"/>
      <c r="N664" s="253"/>
      <c r="O664" s="253"/>
      <c r="P664" s="253"/>
      <c r="Q664" s="253"/>
      <c r="R664" s="253"/>
      <c r="S664" s="253"/>
      <c r="T664" s="253"/>
      <c r="U664" s="253"/>
      <c r="V664" s="254"/>
      <c r="W664" s="254"/>
    </row>
    <row r="665" spans="1:23" s="252" customFormat="1" ht="24.9" customHeight="1" x14ac:dyDescent="0.25">
      <c r="A665" s="288"/>
      <c r="B665" s="293"/>
      <c r="C665" s="288"/>
      <c r="M665" s="253"/>
      <c r="N665" s="253"/>
      <c r="O665" s="253"/>
      <c r="P665" s="253"/>
      <c r="Q665" s="253"/>
      <c r="R665" s="253"/>
      <c r="S665" s="253"/>
      <c r="T665" s="253"/>
      <c r="U665" s="253"/>
      <c r="V665" s="254"/>
      <c r="W665" s="254"/>
    </row>
    <row r="666" spans="1:23" s="252" customFormat="1" ht="24.9" customHeight="1" x14ac:dyDescent="0.3">
      <c r="A666" s="288"/>
      <c r="B666" s="286"/>
      <c r="C666" s="288"/>
      <c r="M666" s="253"/>
      <c r="N666" s="253"/>
      <c r="O666" s="253"/>
      <c r="P666" s="253"/>
      <c r="Q666" s="253"/>
      <c r="R666" s="253"/>
      <c r="S666" s="253"/>
      <c r="T666" s="253"/>
      <c r="U666" s="253"/>
      <c r="V666" s="254"/>
      <c r="W666" s="254"/>
    </row>
    <row r="667" spans="1:23" s="252" customFormat="1" ht="24.9" customHeight="1" x14ac:dyDescent="0.3">
      <c r="A667" s="288"/>
      <c r="B667" s="286"/>
      <c r="C667" s="288"/>
      <c r="M667" s="253"/>
      <c r="N667" s="253"/>
      <c r="O667" s="253"/>
      <c r="P667" s="253"/>
      <c r="Q667" s="253"/>
      <c r="R667" s="253"/>
      <c r="S667" s="253"/>
      <c r="T667" s="253"/>
      <c r="U667" s="253"/>
      <c r="V667" s="254"/>
      <c r="W667" s="254"/>
    </row>
    <row r="668" spans="1:23" s="252" customFormat="1" ht="24.9" customHeight="1" x14ac:dyDescent="0.3">
      <c r="A668" s="289"/>
      <c r="B668" s="294"/>
      <c r="C668" s="286"/>
      <c r="M668" s="253"/>
      <c r="N668" s="253"/>
      <c r="O668" s="253"/>
      <c r="P668" s="253"/>
      <c r="Q668" s="253"/>
      <c r="R668" s="253"/>
      <c r="S668" s="253"/>
      <c r="T668" s="253"/>
      <c r="U668" s="253"/>
      <c r="V668" s="254"/>
      <c r="W668" s="254"/>
    </row>
    <row r="669" spans="1:23" s="252" customFormat="1" ht="24.9" customHeight="1" x14ac:dyDescent="0.3">
      <c r="A669" s="290"/>
      <c r="B669" s="286"/>
      <c r="C669" s="253"/>
      <c r="M669" s="253"/>
      <c r="N669" s="253"/>
      <c r="O669" s="253"/>
      <c r="P669" s="253"/>
      <c r="Q669" s="253"/>
      <c r="R669" s="253"/>
      <c r="S669" s="253"/>
      <c r="T669" s="253"/>
      <c r="U669" s="253"/>
      <c r="V669" s="254"/>
      <c r="W669" s="254"/>
    </row>
    <row r="670" spans="1:23" s="252" customFormat="1" ht="24.9" customHeight="1" x14ac:dyDescent="0.3">
      <c r="A670" s="290"/>
      <c r="B670" s="286"/>
      <c r="C670" s="253"/>
      <c r="M670" s="253"/>
      <c r="N670" s="253"/>
      <c r="O670" s="253"/>
      <c r="P670" s="253"/>
      <c r="Q670" s="253"/>
      <c r="R670" s="253"/>
      <c r="S670" s="253"/>
      <c r="T670" s="253"/>
      <c r="U670" s="253"/>
      <c r="V670" s="254"/>
      <c r="W670" s="254"/>
    </row>
    <row r="671" spans="1:23" s="252" customFormat="1" ht="24.9" customHeight="1" x14ac:dyDescent="0.25">
      <c r="A671" s="290"/>
      <c r="B671" s="288"/>
      <c r="C671" s="290"/>
      <c r="M671" s="253"/>
      <c r="N671" s="253"/>
      <c r="O671" s="253"/>
      <c r="P671" s="253"/>
      <c r="Q671" s="253"/>
      <c r="R671" s="253"/>
      <c r="S671" s="253"/>
      <c r="T671" s="253"/>
      <c r="U671" s="253"/>
      <c r="V671" s="254"/>
      <c r="W671" s="254"/>
    </row>
    <row r="672" spans="1:23" s="252" customFormat="1" ht="24.9" customHeight="1" x14ac:dyDescent="0.25">
      <c r="A672" s="290"/>
      <c r="B672" s="288"/>
      <c r="C672" s="289"/>
      <c r="M672" s="253"/>
      <c r="N672" s="253"/>
      <c r="O672" s="253"/>
      <c r="P672" s="253"/>
      <c r="Q672" s="253"/>
      <c r="R672" s="253"/>
      <c r="S672" s="253"/>
      <c r="T672" s="253"/>
      <c r="U672" s="253"/>
      <c r="V672" s="254"/>
      <c r="W672" s="254"/>
    </row>
    <row r="673" spans="1:23" s="252" customFormat="1" ht="24.9" customHeight="1" x14ac:dyDescent="0.25">
      <c r="A673" s="290"/>
      <c r="B673" s="288"/>
      <c r="C673" s="290"/>
      <c r="M673" s="253"/>
      <c r="N673" s="253"/>
      <c r="O673" s="253"/>
      <c r="P673" s="253"/>
      <c r="Q673" s="253"/>
      <c r="R673" s="253"/>
      <c r="S673" s="253"/>
      <c r="T673" s="253"/>
      <c r="U673" s="253"/>
      <c r="V673" s="254"/>
      <c r="W673" s="254"/>
    </row>
    <row r="674" spans="1:23" s="252" customFormat="1" ht="24.9" customHeight="1" x14ac:dyDescent="0.25">
      <c r="A674" s="290"/>
      <c r="B674" s="288"/>
      <c r="C674" s="289"/>
      <c r="M674" s="253"/>
      <c r="N674" s="253"/>
      <c r="O674" s="253"/>
      <c r="P674" s="253"/>
      <c r="Q674" s="253"/>
      <c r="R674" s="253"/>
      <c r="S674" s="253"/>
      <c r="T674" s="253"/>
      <c r="U674" s="253"/>
      <c r="V674" s="254"/>
      <c r="W674" s="254"/>
    </row>
    <row r="675" spans="1:23" s="252" customFormat="1" ht="24.9" customHeight="1" x14ac:dyDescent="0.3">
      <c r="A675" s="290"/>
      <c r="B675" s="286"/>
      <c r="C675" s="253"/>
      <c r="M675" s="253"/>
      <c r="N675" s="253"/>
      <c r="O675" s="253"/>
      <c r="P675" s="253"/>
      <c r="Q675" s="253"/>
      <c r="R675" s="253"/>
      <c r="S675" s="253"/>
      <c r="T675" s="253"/>
      <c r="U675" s="253"/>
      <c r="V675" s="254"/>
      <c r="W675" s="254"/>
    </row>
    <row r="676" spans="1:23" s="252" customFormat="1" ht="24.9" customHeight="1" x14ac:dyDescent="0.25">
      <c r="A676" s="290"/>
      <c r="B676" s="296"/>
      <c r="C676" s="289"/>
      <c r="M676" s="253"/>
      <c r="N676" s="253"/>
      <c r="O676" s="253"/>
      <c r="P676" s="253"/>
      <c r="Q676" s="253"/>
      <c r="R676" s="253"/>
      <c r="S676" s="253"/>
      <c r="T676" s="253"/>
      <c r="U676" s="253"/>
      <c r="V676" s="254"/>
      <c r="W676" s="254"/>
    </row>
    <row r="677" spans="1:23" s="252" customFormat="1" ht="24.9" customHeight="1" x14ac:dyDescent="0.25">
      <c r="A677" s="290"/>
      <c r="B677" s="296"/>
      <c r="C677" s="253"/>
      <c r="M677" s="253"/>
      <c r="N677" s="253"/>
      <c r="O677" s="253"/>
      <c r="P677" s="253"/>
      <c r="Q677" s="253"/>
      <c r="R677" s="253"/>
      <c r="S677" s="253"/>
      <c r="T677" s="253"/>
      <c r="U677" s="253"/>
      <c r="V677" s="254"/>
      <c r="W677" s="254"/>
    </row>
    <row r="678" spans="1:23" s="252" customFormat="1" ht="24.9" customHeight="1" x14ac:dyDescent="0.3">
      <c r="A678" s="290"/>
      <c r="B678" s="295"/>
      <c r="C678" s="289"/>
      <c r="M678" s="253"/>
      <c r="N678" s="253"/>
      <c r="O678" s="253"/>
      <c r="P678" s="253"/>
      <c r="Q678" s="253"/>
      <c r="R678" s="253"/>
      <c r="S678" s="253"/>
      <c r="T678" s="253"/>
      <c r="U678" s="253"/>
      <c r="V678" s="254"/>
      <c r="W678" s="254"/>
    </row>
    <row r="679" spans="1:23" s="252" customFormat="1" ht="24.9" customHeight="1" x14ac:dyDescent="0.25">
      <c r="A679" s="289"/>
      <c r="B679" s="296"/>
      <c r="C679" s="253"/>
      <c r="M679" s="253"/>
      <c r="N679" s="253"/>
      <c r="O679" s="253"/>
      <c r="P679" s="253"/>
      <c r="Q679" s="253"/>
      <c r="R679" s="253"/>
      <c r="S679" s="253"/>
      <c r="T679" s="253"/>
      <c r="U679" s="253"/>
      <c r="V679" s="254"/>
      <c r="W679" s="254"/>
    </row>
    <row r="680" spans="1:23" s="252" customFormat="1" ht="24.9" customHeight="1" x14ac:dyDescent="0.25">
      <c r="A680" s="290"/>
      <c r="B680" s="296"/>
      <c r="C680" s="253"/>
      <c r="M680" s="253"/>
      <c r="N680" s="253"/>
      <c r="O680" s="253"/>
      <c r="P680" s="253"/>
      <c r="Q680" s="253"/>
      <c r="R680" s="253"/>
      <c r="S680" s="253"/>
      <c r="T680" s="253"/>
      <c r="U680" s="253"/>
      <c r="V680" s="254"/>
      <c r="W680" s="254"/>
    </row>
    <row r="681" spans="1:23" s="252" customFormat="1" ht="24.9" customHeight="1" x14ac:dyDescent="0.3">
      <c r="A681" s="290"/>
      <c r="B681" s="295"/>
      <c r="C681" s="253"/>
      <c r="M681" s="253"/>
      <c r="N681" s="253"/>
      <c r="O681" s="253"/>
      <c r="P681" s="253"/>
      <c r="Q681" s="253"/>
      <c r="R681" s="253"/>
      <c r="S681" s="253"/>
      <c r="T681" s="253"/>
      <c r="U681" s="253"/>
      <c r="V681" s="254"/>
      <c r="W681" s="254"/>
    </row>
    <row r="682" spans="1:23" s="252" customFormat="1" ht="24.9" customHeight="1" x14ac:dyDescent="0.25">
      <c r="A682" s="290"/>
      <c r="B682" s="296"/>
      <c r="C682" s="253"/>
      <c r="M682" s="253"/>
      <c r="N682" s="253"/>
      <c r="O682" s="253"/>
      <c r="P682" s="253"/>
      <c r="Q682" s="253"/>
      <c r="R682" s="253"/>
      <c r="S682" s="253"/>
      <c r="T682" s="253"/>
      <c r="U682" s="253"/>
      <c r="V682" s="254"/>
      <c r="W682" s="254"/>
    </row>
    <row r="683" spans="1:23" s="252" customFormat="1" ht="24.9" customHeight="1" x14ac:dyDescent="0.25">
      <c r="A683" s="290"/>
      <c r="B683" s="296"/>
      <c r="C683" s="253"/>
      <c r="M683" s="253"/>
      <c r="N683" s="253"/>
      <c r="O683" s="253"/>
      <c r="P683" s="253"/>
      <c r="Q683" s="253"/>
      <c r="R683" s="253"/>
      <c r="S683" s="253"/>
      <c r="T683" s="253"/>
      <c r="U683" s="253"/>
      <c r="V683" s="254"/>
      <c r="W683" s="254"/>
    </row>
    <row r="684" spans="1:23" s="252" customFormat="1" ht="24.9" customHeight="1" x14ac:dyDescent="0.25">
      <c r="A684" s="290"/>
      <c r="B684" s="296"/>
      <c r="C684" s="253"/>
      <c r="M684" s="253"/>
      <c r="N684" s="253"/>
      <c r="O684" s="253"/>
      <c r="P684" s="253"/>
      <c r="Q684" s="253"/>
      <c r="R684" s="253"/>
      <c r="S684" s="253"/>
      <c r="T684" s="253"/>
      <c r="U684" s="253"/>
      <c r="V684" s="254"/>
      <c r="W684" s="254"/>
    </row>
    <row r="685" spans="1:23" s="252" customFormat="1" ht="24.9" customHeight="1" x14ac:dyDescent="0.25">
      <c r="A685" s="289"/>
      <c r="B685" s="293"/>
      <c r="C685" s="253"/>
      <c r="M685" s="253"/>
      <c r="N685" s="253"/>
      <c r="O685" s="253"/>
      <c r="P685" s="253"/>
      <c r="Q685" s="253"/>
      <c r="R685" s="253"/>
      <c r="S685" s="253"/>
      <c r="T685" s="253"/>
      <c r="U685" s="253"/>
      <c r="V685" s="254"/>
      <c r="W685" s="254"/>
    </row>
    <row r="686" spans="1:23" s="252" customFormat="1" ht="24.9" customHeight="1" x14ac:dyDescent="0.25">
      <c r="A686" s="289"/>
      <c r="B686" s="293"/>
      <c r="C686" s="253"/>
      <c r="M686" s="253"/>
      <c r="N686" s="253"/>
      <c r="O686" s="253"/>
      <c r="P686" s="253"/>
      <c r="Q686" s="253"/>
      <c r="R686" s="253"/>
      <c r="S686" s="253"/>
      <c r="T686" s="253"/>
      <c r="U686" s="253"/>
      <c r="V686" s="254"/>
      <c r="W686" s="254"/>
    </row>
    <row r="687" spans="1:23" s="252" customFormat="1" ht="24.9" customHeight="1" x14ac:dyDescent="0.25">
      <c r="A687" s="289"/>
      <c r="B687" s="293"/>
      <c r="C687" s="253"/>
      <c r="M687" s="253"/>
      <c r="N687" s="253"/>
      <c r="O687" s="253"/>
      <c r="P687" s="253"/>
      <c r="Q687" s="253"/>
      <c r="R687" s="253"/>
      <c r="S687" s="253"/>
      <c r="T687" s="253"/>
      <c r="U687" s="253"/>
      <c r="V687" s="254"/>
      <c r="W687" s="254"/>
    </row>
    <row r="688" spans="1:23" s="252" customFormat="1" ht="24.9" customHeight="1" x14ac:dyDescent="0.25">
      <c r="A688" s="289"/>
      <c r="B688" s="293"/>
      <c r="C688" s="253"/>
      <c r="M688" s="253"/>
      <c r="N688" s="253"/>
      <c r="O688" s="253"/>
      <c r="P688" s="253"/>
      <c r="Q688" s="253"/>
      <c r="R688" s="253"/>
      <c r="S688" s="253"/>
      <c r="T688" s="253"/>
      <c r="U688" s="253"/>
      <c r="V688" s="254"/>
      <c r="W688" s="254"/>
    </row>
    <row r="689" spans="1:23" s="252" customFormat="1" ht="24.9" customHeight="1" x14ac:dyDescent="0.25">
      <c r="A689" s="289"/>
      <c r="B689" s="293"/>
      <c r="C689" s="253"/>
      <c r="M689" s="253"/>
      <c r="N689" s="253"/>
      <c r="O689" s="253"/>
      <c r="P689" s="253"/>
      <c r="Q689" s="253"/>
      <c r="R689" s="253"/>
      <c r="S689" s="253"/>
      <c r="T689" s="253"/>
      <c r="U689" s="253"/>
      <c r="V689" s="254"/>
      <c r="W689" s="254"/>
    </row>
    <row r="690" spans="1:23" s="252" customFormat="1" ht="24.9" customHeight="1" x14ac:dyDescent="0.25">
      <c r="A690" s="289"/>
      <c r="B690" s="293"/>
      <c r="C690" s="253"/>
      <c r="M690" s="253"/>
      <c r="N690" s="253"/>
      <c r="O690" s="253"/>
      <c r="P690" s="253"/>
      <c r="Q690" s="253"/>
      <c r="R690" s="253"/>
      <c r="S690" s="253"/>
      <c r="T690" s="253"/>
      <c r="U690" s="253"/>
      <c r="V690" s="254"/>
      <c r="W690" s="254"/>
    </row>
    <row r="691" spans="1:23" s="252" customFormat="1" ht="24.9" customHeight="1" x14ac:dyDescent="0.25">
      <c r="A691" s="289"/>
      <c r="B691" s="293"/>
      <c r="C691" s="253"/>
      <c r="M691" s="253"/>
      <c r="N691" s="253"/>
      <c r="O691" s="253"/>
      <c r="P691" s="253"/>
      <c r="Q691" s="253"/>
      <c r="R691" s="253"/>
      <c r="S691" s="253"/>
      <c r="T691" s="253"/>
      <c r="U691" s="253"/>
      <c r="V691" s="254"/>
      <c r="W691" s="254"/>
    </row>
    <row r="692" spans="1:23" s="252" customFormat="1" ht="24.9" customHeight="1" x14ac:dyDescent="0.25">
      <c r="A692" s="289"/>
      <c r="B692" s="293"/>
      <c r="C692" s="253"/>
      <c r="M692" s="253"/>
      <c r="N692" s="253"/>
      <c r="O692" s="253"/>
      <c r="P692" s="253"/>
      <c r="Q692" s="253"/>
      <c r="R692" s="253"/>
      <c r="S692" s="253"/>
      <c r="T692" s="253"/>
      <c r="U692" s="253"/>
      <c r="V692" s="254"/>
      <c r="W692" s="254"/>
    </row>
    <row r="693" spans="1:23" s="252" customFormat="1" ht="24.9" customHeight="1" x14ac:dyDescent="0.25">
      <c r="A693" s="289"/>
      <c r="B693" s="293"/>
      <c r="C693" s="253"/>
      <c r="M693" s="253"/>
      <c r="N693" s="253"/>
      <c r="O693" s="253"/>
      <c r="P693" s="253"/>
      <c r="Q693" s="253"/>
      <c r="R693" s="253"/>
      <c r="S693" s="253"/>
      <c r="T693" s="253"/>
      <c r="U693" s="253"/>
      <c r="V693" s="254"/>
      <c r="W693" s="254"/>
    </row>
    <row r="694" spans="1:23" s="252" customFormat="1" ht="24.9" customHeight="1" x14ac:dyDescent="0.25">
      <c r="A694" s="289"/>
      <c r="B694" s="293"/>
      <c r="C694" s="253"/>
      <c r="M694" s="253"/>
      <c r="N694" s="253"/>
      <c r="O694" s="253"/>
      <c r="P694" s="253"/>
      <c r="Q694" s="253"/>
      <c r="R694" s="253"/>
      <c r="S694" s="253"/>
      <c r="T694" s="253"/>
      <c r="U694" s="253"/>
      <c r="V694" s="254"/>
      <c r="W694" s="254"/>
    </row>
    <row r="695" spans="1:23" s="252" customFormat="1" ht="24.9" customHeight="1" x14ac:dyDescent="0.25">
      <c r="A695" s="289"/>
      <c r="B695" s="293"/>
      <c r="C695" s="253"/>
      <c r="M695" s="253"/>
      <c r="N695" s="253"/>
      <c r="O695" s="253"/>
      <c r="P695" s="253"/>
      <c r="Q695" s="253"/>
      <c r="R695" s="253"/>
      <c r="S695" s="253"/>
      <c r="T695" s="253"/>
      <c r="U695" s="253"/>
      <c r="V695" s="254"/>
      <c r="W695" s="254"/>
    </row>
    <row r="696" spans="1:23" s="252" customFormat="1" ht="24.9" customHeight="1" x14ac:dyDescent="0.25">
      <c r="A696" s="289"/>
      <c r="B696" s="293"/>
      <c r="C696" s="253"/>
      <c r="M696" s="253"/>
      <c r="N696" s="253"/>
      <c r="O696" s="253"/>
      <c r="P696" s="253"/>
      <c r="Q696" s="253"/>
      <c r="R696" s="253"/>
      <c r="S696" s="253"/>
      <c r="T696" s="253"/>
      <c r="U696" s="253"/>
      <c r="V696" s="254"/>
      <c r="W696" s="254"/>
    </row>
    <row r="697" spans="1:23" s="252" customFormat="1" ht="24.9" customHeight="1" x14ac:dyDescent="0.25">
      <c r="A697" s="289"/>
      <c r="B697" s="293"/>
      <c r="C697" s="253"/>
      <c r="M697" s="253"/>
      <c r="N697" s="253"/>
      <c r="O697" s="253"/>
      <c r="P697" s="253"/>
      <c r="Q697" s="253"/>
      <c r="R697" s="253"/>
      <c r="S697" s="253"/>
      <c r="T697" s="253"/>
      <c r="U697" s="253"/>
      <c r="V697" s="254"/>
      <c r="W697" s="254"/>
    </row>
    <row r="698" spans="1:23" s="252" customFormat="1" ht="24.9" customHeight="1" x14ac:dyDescent="0.3">
      <c r="A698" s="289"/>
      <c r="B698" s="295"/>
      <c r="C698" s="253"/>
      <c r="M698" s="253"/>
      <c r="N698" s="253"/>
      <c r="O698" s="253"/>
      <c r="P698" s="253"/>
      <c r="Q698" s="253"/>
      <c r="R698" s="253"/>
      <c r="S698" s="253"/>
      <c r="T698" s="253"/>
      <c r="U698" s="253"/>
      <c r="V698" s="254"/>
      <c r="W698" s="254"/>
    </row>
    <row r="699" spans="1:23" s="252" customFormat="1" ht="24.9" customHeight="1" x14ac:dyDescent="0.25">
      <c r="A699" s="291"/>
      <c r="B699" s="296"/>
      <c r="C699" s="292"/>
      <c r="M699" s="253"/>
      <c r="N699" s="253"/>
      <c r="O699" s="253"/>
      <c r="P699" s="253"/>
      <c r="Q699" s="253"/>
      <c r="R699" s="253"/>
      <c r="S699" s="253"/>
      <c r="T699" s="253"/>
      <c r="U699" s="253"/>
      <c r="V699" s="254"/>
      <c r="W699" s="254"/>
    </row>
    <row r="700" spans="1:23" s="252" customFormat="1" ht="24.9" customHeight="1" x14ac:dyDescent="0.25">
      <c r="A700" s="292"/>
      <c r="B700" s="296"/>
      <c r="C700" s="298"/>
      <c r="M700" s="253"/>
      <c r="N700" s="253"/>
      <c r="O700" s="253"/>
      <c r="P700" s="253"/>
      <c r="Q700" s="253"/>
      <c r="R700" s="253"/>
      <c r="S700" s="253"/>
      <c r="T700" s="253"/>
      <c r="U700" s="253"/>
      <c r="V700" s="254"/>
      <c r="W700" s="254"/>
    </row>
    <row r="701" spans="1:23" s="252" customFormat="1" ht="24.9" customHeight="1" x14ac:dyDescent="0.25">
      <c r="A701" s="293"/>
      <c r="B701" s="296"/>
      <c r="C701" s="80"/>
      <c r="M701" s="253"/>
      <c r="N701" s="253"/>
      <c r="O701" s="253"/>
      <c r="P701" s="253"/>
      <c r="Q701" s="253"/>
      <c r="R701" s="253"/>
      <c r="S701" s="253"/>
      <c r="T701" s="253"/>
      <c r="U701" s="253"/>
      <c r="V701" s="254"/>
      <c r="W701" s="254"/>
    </row>
    <row r="702" spans="1:23" s="252" customFormat="1" ht="24.9" customHeight="1" x14ac:dyDescent="0.3">
      <c r="A702" s="286"/>
      <c r="B702" s="296"/>
      <c r="C702" s="286"/>
      <c r="M702" s="253"/>
      <c r="N702" s="253"/>
      <c r="O702" s="253"/>
      <c r="P702" s="253"/>
      <c r="Q702" s="253"/>
      <c r="R702" s="253"/>
      <c r="S702" s="253"/>
      <c r="T702" s="253"/>
      <c r="U702" s="253"/>
      <c r="V702" s="254"/>
      <c r="W702" s="254"/>
    </row>
    <row r="703" spans="1:23" s="252" customFormat="1" ht="24.9" customHeight="1" x14ac:dyDescent="0.3">
      <c r="A703" s="286"/>
      <c r="B703" s="296"/>
      <c r="C703" s="286"/>
      <c r="M703" s="253"/>
      <c r="N703" s="253"/>
      <c r="O703" s="253"/>
      <c r="P703" s="253"/>
      <c r="Q703" s="253"/>
      <c r="R703" s="253"/>
      <c r="S703" s="253"/>
      <c r="T703" s="253"/>
      <c r="U703" s="253"/>
      <c r="V703" s="254"/>
      <c r="W703" s="254"/>
    </row>
    <row r="704" spans="1:23" s="252" customFormat="1" ht="24.9" customHeight="1" x14ac:dyDescent="0.4">
      <c r="A704" s="287"/>
      <c r="B704" s="293"/>
      <c r="C704" s="286"/>
      <c r="M704" s="253"/>
      <c r="N704" s="253"/>
      <c r="O704" s="253"/>
      <c r="P704" s="253"/>
      <c r="Q704" s="253"/>
      <c r="R704" s="253"/>
      <c r="S704" s="253"/>
      <c r="T704" s="253"/>
      <c r="U704" s="253"/>
      <c r="V704" s="254"/>
      <c r="W704" s="254"/>
    </row>
    <row r="705" spans="1:23" s="252" customFormat="1" ht="24.9" customHeight="1" x14ac:dyDescent="0.3">
      <c r="A705" s="285"/>
      <c r="B705" s="293"/>
      <c r="C705" s="286"/>
      <c r="M705" s="253"/>
      <c r="N705" s="253"/>
      <c r="O705" s="253"/>
      <c r="P705" s="253"/>
      <c r="Q705" s="253"/>
      <c r="R705" s="253"/>
      <c r="S705" s="253"/>
      <c r="T705" s="253"/>
      <c r="U705" s="253"/>
      <c r="V705" s="254"/>
      <c r="W705" s="254"/>
    </row>
    <row r="706" spans="1:23" s="252" customFormat="1" ht="24.9" customHeight="1" x14ac:dyDescent="0.3">
      <c r="A706" s="285"/>
      <c r="B706" s="286"/>
      <c r="C706" s="286"/>
      <c r="M706" s="253"/>
      <c r="N706" s="253"/>
      <c r="O706" s="253"/>
      <c r="P706" s="253"/>
      <c r="Q706" s="253"/>
      <c r="R706" s="253"/>
      <c r="S706" s="253"/>
      <c r="T706" s="253"/>
      <c r="U706" s="253"/>
      <c r="V706" s="254"/>
      <c r="W706" s="254"/>
    </row>
    <row r="707" spans="1:23" s="252" customFormat="1" ht="24.9" customHeight="1" x14ac:dyDescent="0.25">
      <c r="A707" s="288"/>
      <c r="B707" s="292"/>
      <c r="C707" s="288"/>
      <c r="M707" s="253"/>
      <c r="N707" s="253"/>
      <c r="O707" s="253"/>
      <c r="P707" s="253"/>
      <c r="Q707" s="253"/>
      <c r="R707" s="253"/>
      <c r="S707" s="253"/>
      <c r="T707" s="253"/>
      <c r="U707" s="253"/>
      <c r="V707" s="254"/>
      <c r="W707" s="254"/>
    </row>
    <row r="708" spans="1:23" s="252" customFormat="1" ht="24.9" customHeight="1" x14ac:dyDescent="0.25">
      <c r="A708" s="288"/>
      <c r="B708" s="292"/>
      <c r="C708" s="288"/>
      <c r="M708" s="253"/>
      <c r="N708" s="253"/>
      <c r="O708" s="253"/>
      <c r="P708" s="253"/>
      <c r="Q708" s="253"/>
      <c r="R708" s="253"/>
      <c r="S708" s="253"/>
      <c r="T708" s="253"/>
      <c r="U708" s="253"/>
      <c r="V708" s="254"/>
      <c r="W708" s="254"/>
    </row>
    <row r="709" spans="1:23" s="252" customFormat="1" ht="24.9" customHeight="1" x14ac:dyDescent="0.3">
      <c r="A709" s="288"/>
      <c r="B709" s="286"/>
      <c r="C709" s="288"/>
      <c r="M709" s="253"/>
      <c r="N709" s="253"/>
      <c r="O709" s="253"/>
      <c r="P709" s="253"/>
      <c r="Q709" s="253"/>
      <c r="R709" s="253"/>
      <c r="S709" s="253"/>
      <c r="T709" s="253"/>
      <c r="U709" s="253"/>
      <c r="V709" s="254"/>
      <c r="W709" s="254"/>
    </row>
    <row r="710" spans="1:23" s="252" customFormat="1" ht="24.9" customHeight="1" x14ac:dyDescent="0.3">
      <c r="A710" s="288"/>
      <c r="B710" s="286"/>
      <c r="C710" s="288"/>
      <c r="M710" s="253"/>
      <c r="N710" s="253"/>
      <c r="O710" s="253"/>
      <c r="P710" s="253"/>
      <c r="Q710" s="253"/>
      <c r="R710" s="253"/>
      <c r="S710" s="253"/>
      <c r="T710" s="253"/>
      <c r="U710" s="253"/>
      <c r="V710" s="254"/>
      <c r="W710" s="254"/>
    </row>
    <row r="711" spans="1:23" s="252" customFormat="1" ht="24.9" customHeight="1" x14ac:dyDescent="0.3">
      <c r="A711" s="289"/>
      <c r="B711" s="294"/>
      <c r="C711" s="289"/>
      <c r="M711" s="253"/>
      <c r="N711" s="253"/>
      <c r="O711" s="253"/>
      <c r="P711" s="253"/>
      <c r="Q711" s="253"/>
      <c r="R711" s="253"/>
      <c r="S711" s="253"/>
      <c r="T711" s="253"/>
      <c r="U711" s="253"/>
      <c r="V711" s="254"/>
      <c r="W711" s="254"/>
    </row>
    <row r="712" spans="1:23" s="252" customFormat="1" ht="24.9" customHeight="1" x14ac:dyDescent="0.3">
      <c r="A712" s="289"/>
      <c r="B712" s="286"/>
      <c r="C712" s="253"/>
      <c r="M712" s="253"/>
      <c r="N712" s="253"/>
      <c r="O712" s="253"/>
      <c r="P712" s="253"/>
      <c r="Q712" s="253"/>
      <c r="R712" s="253"/>
      <c r="S712" s="253"/>
      <c r="T712" s="253"/>
      <c r="U712" s="253"/>
      <c r="V712" s="254"/>
      <c r="W712" s="254"/>
    </row>
    <row r="713" spans="1:23" s="252" customFormat="1" ht="24.9" customHeight="1" x14ac:dyDescent="0.3">
      <c r="A713" s="289"/>
      <c r="B713" s="286"/>
      <c r="C713" s="253"/>
      <c r="M713" s="253"/>
      <c r="N713" s="253"/>
      <c r="O713" s="253"/>
      <c r="P713" s="253"/>
      <c r="Q713" s="253"/>
      <c r="R713" s="253"/>
      <c r="S713" s="253"/>
      <c r="T713" s="253"/>
      <c r="U713" s="253"/>
      <c r="V713" s="254"/>
      <c r="W713" s="254"/>
    </row>
    <row r="714" spans="1:23" s="252" customFormat="1" ht="24.9" customHeight="1" x14ac:dyDescent="0.25">
      <c r="A714" s="289"/>
      <c r="B714" s="288"/>
      <c r="C714" s="253"/>
      <c r="M714" s="253"/>
      <c r="N714" s="253"/>
      <c r="O714" s="253"/>
      <c r="P714" s="253"/>
      <c r="Q714" s="253"/>
      <c r="R714" s="253"/>
      <c r="S714" s="253"/>
      <c r="T714" s="253"/>
      <c r="U714" s="253"/>
      <c r="V714" s="254"/>
      <c r="W714" s="254"/>
    </row>
    <row r="715" spans="1:23" s="252" customFormat="1" ht="24.9" customHeight="1" x14ac:dyDescent="0.25">
      <c r="A715" s="253"/>
      <c r="B715" s="288"/>
      <c r="C715" s="253"/>
      <c r="M715" s="253"/>
      <c r="N715" s="253"/>
      <c r="O715" s="253"/>
      <c r="P715" s="253"/>
      <c r="Q715" s="253"/>
      <c r="R715" s="253"/>
      <c r="S715" s="253"/>
      <c r="T715" s="253"/>
      <c r="U715" s="253"/>
      <c r="V715" s="254"/>
      <c r="W715" s="254"/>
    </row>
    <row r="716" spans="1:23" s="252" customFormat="1" ht="24.9" customHeight="1" x14ac:dyDescent="0.25">
      <c r="A716" s="253"/>
      <c r="B716" s="288"/>
      <c r="C716" s="253"/>
      <c r="M716" s="253"/>
      <c r="N716" s="253"/>
      <c r="O716" s="253"/>
      <c r="P716" s="253"/>
      <c r="Q716" s="253"/>
      <c r="R716" s="253"/>
      <c r="S716" s="253"/>
      <c r="T716" s="253"/>
      <c r="U716" s="253"/>
      <c r="V716" s="254"/>
      <c r="W716" s="254"/>
    </row>
    <row r="717" spans="1:23" s="252" customFormat="1" ht="24.9" customHeight="1" x14ac:dyDescent="0.25">
      <c r="A717" s="289"/>
      <c r="B717" s="288"/>
      <c r="C717" s="253"/>
      <c r="M717" s="253"/>
      <c r="N717" s="253"/>
      <c r="O717" s="253"/>
      <c r="P717" s="253"/>
      <c r="Q717" s="253"/>
      <c r="R717" s="253"/>
      <c r="S717" s="253"/>
      <c r="T717" s="253"/>
      <c r="U717" s="253"/>
      <c r="V717" s="254"/>
      <c r="W717" s="254"/>
    </row>
    <row r="718" spans="1:23" s="252" customFormat="1" ht="24.9" customHeight="1" x14ac:dyDescent="0.3">
      <c r="A718" s="289"/>
      <c r="B718" s="295"/>
      <c r="C718" s="253"/>
      <c r="M718" s="253"/>
      <c r="N718" s="253"/>
      <c r="O718" s="253"/>
      <c r="P718" s="253"/>
      <c r="Q718" s="253"/>
      <c r="R718" s="253"/>
      <c r="S718" s="253"/>
      <c r="T718" s="253"/>
      <c r="U718" s="253"/>
      <c r="V718" s="254"/>
      <c r="W718" s="254"/>
    </row>
    <row r="719" spans="1:23" s="252" customFormat="1" ht="24.9" customHeight="1" x14ac:dyDescent="0.25">
      <c r="A719" s="289"/>
      <c r="B719" s="296"/>
      <c r="C719" s="253"/>
      <c r="M719" s="253"/>
      <c r="N719" s="253"/>
      <c r="O719" s="253"/>
      <c r="P719" s="253"/>
      <c r="Q719" s="253"/>
      <c r="R719" s="253"/>
      <c r="S719" s="253"/>
      <c r="T719" s="253"/>
      <c r="U719" s="253"/>
      <c r="V719" s="254"/>
      <c r="W719" s="254"/>
    </row>
    <row r="720" spans="1:23" s="252" customFormat="1" ht="24.9" customHeight="1" x14ac:dyDescent="0.25">
      <c r="A720" s="289"/>
      <c r="B720" s="296"/>
      <c r="C720" s="253"/>
      <c r="M720" s="253"/>
      <c r="N720" s="253"/>
      <c r="O720" s="253"/>
      <c r="P720" s="253"/>
      <c r="Q720" s="253"/>
      <c r="R720" s="253"/>
      <c r="S720" s="253"/>
      <c r="T720" s="253"/>
      <c r="U720" s="253"/>
      <c r="V720" s="254"/>
      <c r="W720" s="254"/>
    </row>
    <row r="721" spans="1:23" s="252" customFormat="1" ht="24.9" customHeight="1" x14ac:dyDescent="0.25">
      <c r="A721" s="289"/>
      <c r="B721" s="296"/>
      <c r="C721" s="253"/>
      <c r="M721" s="253"/>
      <c r="N721" s="253"/>
      <c r="O721" s="253"/>
      <c r="P721" s="253"/>
      <c r="Q721" s="253"/>
      <c r="R721" s="253"/>
      <c r="S721" s="253"/>
      <c r="T721" s="253"/>
      <c r="U721" s="253"/>
      <c r="V721" s="254"/>
      <c r="W721" s="254"/>
    </row>
    <row r="722" spans="1:23" s="252" customFormat="1" ht="24.9" customHeight="1" x14ac:dyDescent="0.25">
      <c r="A722" s="289"/>
      <c r="B722" s="296"/>
      <c r="C722" s="253"/>
      <c r="M722" s="253"/>
      <c r="N722" s="253"/>
      <c r="O722" s="253"/>
      <c r="P722" s="253"/>
      <c r="Q722" s="253"/>
      <c r="R722" s="253"/>
      <c r="S722" s="253"/>
      <c r="T722" s="253"/>
      <c r="U722" s="253"/>
      <c r="V722" s="254"/>
      <c r="W722" s="254"/>
    </row>
    <row r="723" spans="1:23" s="252" customFormat="1" ht="24.9" customHeight="1" x14ac:dyDescent="0.25">
      <c r="A723" s="289"/>
      <c r="B723" s="296"/>
      <c r="C723" s="253"/>
      <c r="M723" s="253"/>
      <c r="N723" s="253"/>
      <c r="O723" s="253"/>
      <c r="P723" s="253"/>
      <c r="Q723" s="253"/>
      <c r="R723" s="253"/>
      <c r="S723" s="253"/>
      <c r="T723" s="253"/>
      <c r="U723" s="253"/>
      <c r="V723" s="254"/>
      <c r="W723" s="254"/>
    </row>
    <row r="724" spans="1:23" s="252" customFormat="1" ht="24.9" customHeight="1" x14ac:dyDescent="0.25">
      <c r="A724" s="289"/>
      <c r="B724" s="296"/>
      <c r="C724" s="253"/>
      <c r="M724" s="253"/>
      <c r="N724" s="253"/>
      <c r="O724" s="253"/>
      <c r="P724" s="253"/>
      <c r="Q724" s="253"/>
      <c r="R724" s="253"/>
      <c r="S724" s="253"/>
      <c r="T724" s="253"/>
      <c r="U724" s="253"/>
      <c r="V724" s="254"/>
      <c r="W724" s="254"/>
    </row>
    <row r="725" spans="1:23" s="252" customFormat="1" ht="24.9" customHeight="1" x14ac:dyDescent="0.25">
      <c r="A725" s="289"/>
      <c r="B725" s="296"/>
      <c r="C725" s="253"/>
      <c r="M725" s="253"/>
      <c r="N725" s="253"/>
      <c r="O725" s="253"/>
      <c r="P725" s="253"/>
      <c r="Q725" s="253"/>
      <c r="R725" s="253"/>
      <c r="S725" s="253"/>
      <c r="T725" s="253"/>
      <c r="U725" s="253"/>
      <c r="V725" s="254"/>
      <c r="W725" s="254"/>
    </row>
    <row r="726" spans="1:23" s="252" customFormat="1" ht="24.9" customHeight="1" x14ac:dyDescent="0.25">
      <c r="A726" s="289"/>
      <c r="B726" s="296"/>
      <c r="C726" s="253"/>
      <c r="M726" s="253"/>
      <c r="N726" s="253"/>
      <c r="O726" s="253"/>
      <c r="P726" s="253"/>
      <c r="Q726" s="253"/>
      <c r="R726" s="253"/>
      <c r="S726" s="253"/>
      <c r="T726" s="253"/>
      <c r="U726" s="253"/>
      <c r="V726" s="254"/>
      <c r="W726" s="254"/>
    </row>
    <row r="727" spans="1:23" s="252" customFormat="1" ht="24.9" customHeight="1" x14ac:dyDescent="0.25">
      <c r="A727" s="289"/>
      <c r="B727" s="296"/>
      <c r="C727" s="253"/>
      <c r="M727" s="253"/>
      <c r="N727" s="253"/>
      <c r="O727" s="253"/>
      <c r="P727" s="253"/>
      <c r="Q727" s="253"/>
      <c r="R727" s="253"/>
      <c r="S727" s="253"/>
      <c r="T727" s="253"/>
      <c r="U727" s="253"/>
      <c r="V727" s="254"/>
      <c r="W727" s="254"/>
    </row>
    <row r="728" spans="1:23" s="252" customFormat="1" ht="24.9" customHeight="1" x14ac:dyDescent="0.25">
      <c r="A728" s="289"/>
      <c r="B728" s="296"/>
      <c r="C728" s="253"/>
      <c r="M728" s="253"/>
      <c r="N728" s="253"/>
      <c r="O728" s="253"/>
      <c r="P728" s="253"/>
      <c r="Q728" s="253"/>
      <c r="R728" s="253"/>
      <c r="S728" s="253"/>
      <c r="T728" s="253"/>
      <c r="U728" s="253"/>
      <c r="V728" s="254"/>
      <c r="W728" s="254"/>
    </row>
    <row r="729" spans="1:23" s="252" customFormat="1" ht="24.9" customHeight="1" x14ac:dyDescent="0.3">
      <c r="A729" s="289"/>
      <c r="B729" s="295"/>
      <c r="C729" s="253"/>
      <c r="M729" s="253"/>
      <c r="N729" s="253"/>
      <c r="O729" s="253"/>
      <c r="P729" s="253"/>
      <c r="Q729" s="253"/>
      <c r="R729" s="253"/>
      <c r="S729" s="253"/>
      <c r="T729" s="253"/>
      <c r="U729" s="253"/>
      <c r="V729" s="254"/>
      <c r="W729" s="254"/>
    </row>
    <row r="730" spans="1:23" s="252" customFormat="1" ht="24.9" customHeight="1" x14ac:dyDescent="0.25">
      <c r="A730" s="289"/>
      <c r="B730" s="296"/>
      <c r="C730" s="253"/>
      <c r="M730" s="253"/>
      <c r="N730" s="253"/>
      <c r="O730" s="253"/>
      <c r="P730" s="253"/>
      <c r="Q730" s="253"/>
      <c r="R730" s="253"/>
      <c r="S730" s="253"/>
      <c r="T730" s="253"/>
      <c r="U730" s="253"/>
      <c r="V730" s="254"/>
      <c r="W730" s="254"/>
    </row>
    <row r="731" spans="1:23" s="252" customFormat="1" ht="24.9" customHeight="1" x14ac:dyDescent="0.25">
      <c r="A731" s="289"/>
      <c r="B731" s="296"/>
      <c r="C731" s="253"/>
      <c r="M731" s="253"/>
      <c r="N731" s="253"/>
      <c r="O731" s="253"/>
      <c r="P731" s="253"/>
      <c r="Q731" s="253"/>
      <c r="R731" s="253"/>
      <c r="S731" s="253"/>
      <c r="T731" s="253"/>
      <c r="U731" s="253"/>
      <c r="V731" s="254"/>
      <c r="W731" s="254"/>
    </row>
    <row r="732" spans="1:23" s="252" customFormat="1" ht="24.9" customHeight="1" x14ac:dyDescent="0.25">
      <c r="A732" s="289"/>
      <c r="B732" s="296"/>
      <c r="C732" s="253"/>
      <c r="M732" s="253"/>
      <c r="N732" s="253"/>
      <c r="O732" s="253"/>
      <c r="P732" s="253"/>
      <c r="Q732" s="253"/>
      <c r="R732" s="253"/>
      <c r="S732" s="253"/>
      <c r="T732" s="253"/>
      <c r="U732" s="253"/>
      <c r="V732" s="254"/>
      <c r="W732" s="254"/>
    </row>
    <row r="733" spans="1:23" s="252" customFormat="1" ht="24.9" customHeight="1" x14ac:dyDescent="0.25">
      <c r="A733" s="289"/>
      <c r="B733" s="296"/>
      <c r="C733" s="290"/>
      <c r="M733" s="253"/>
      <c r="N733" s="253"/>
      <c r="O733" s="253"/>
      <c r="P733" s="253"/>
      <c r="Q733" s="253"/>
      <c r="R733" s="253"/>
      <c r="S733" s="253"/>
      <c r="T733" s="253"/>
      <c r="U733" s="253"/>
      <c r="V733" s="254"/>
      <c r="W733" s="254"/>
    </row>
    <row r="734" spans="1:23" s="252" customFormat="1" ht="24.9" customHeight="1" x14ac:dyDescent="0.25">
      <c r="A734" s="289"/>
      <c r="B734" s="296"/>
      <c r="C734" s="290"/>
      <c r="M734" s="253"/>
      <c r="N734" s="253"/>
      <c r="O734" s="253"/>
      <c r="P734" s="253"/>
      <c r="Q734" s="253"/>
      <c r="R734" s="253"/>
      <c r="S734" s="253"/>
      <c r="T734" s="253"/>
      <c r="U734" s="253"/>
      <c r="V734" s="254"/>
      <c r="W734" s="254"/>
    </row>
    <row r="735" spans="1:23" s="252" customFormat="1" ht="24.9" customHeight="1" x14ac:dyDescent="0.3">
      <c r="A735" s="289"/>
      <c r="B735" s="295"/>
      <c r="C735" s="290"/>
      <c r="M735" s="253"/>
      <c r="N735" s="253"/>
      <c r="O735" s="253"/>
      <c r="P735" s="253"/>
      <c r="Q735" s="253"/>
      <c r="R735" s="253"/>
      <c r="S735" s="253"/>
      <c r="T735" s="253"/>
      <c r="U735" s="253"/>
      <c r="V735" s="254"/>
      <c r="W735" s="254"/>
    </row>
    <row r="736" spans="1:23" s="252" customFormat="1" ht="24.9" customHeight="1" x14ac:dyDescent="0.25">
      <c r="A736" s="289"/>
      <c r="B736" s="296"/>
      <c r="C736" s="290"/>
      <c r="M736" s="253"/>
      <c r="N736" s="253"/>
      <c r="O736" s="253"/>
      <c r="P736" s="253"/>
      <c r="Q736" s="253"/>
      <c r="R736" s="253"/>
      <c r="S736" s="253"/>
      <c r="T736" s="253"/>
      <c r="U736" s="253"/>
      <c r="V736" s="254"/>
      <c r="W736" s="254"/>
    </row>
    <row r="737" spans="1:23" s="252" customFormat="1" ht="24.9" customHeight="1" x14ac:dyDescent="0.25">
      <c r="A737" s="289"/>
      <c r="B737" s="296"/>
      <c r="C737" s="290"/>
      <c r="M737" s="253"/>
      <c r="N737" s="253"/>
      <c r="O737" s="253"/>
      <c r="P737" s="253"/>
      <c r="Q737" s="253"/>
      <c r="R737" s="253"/>
      <c r="S737" s="253"/>
      <c r="T737" s="253"/>
      <c r="U737" s="253"/>
      <c r="V737" s="254"/>
      <c r="W737" s="254"/>
    </row>
    <row r="738" spans="1:23" s="252" customFormat="1" ht="24.9" customHeight="1" x14ac:dyDescent="0.25">
      <c r="A738" s="289"/>
      <c r="B738" s="296"/>
      <c r="C738" s="253"/>
      <c r="M738" s="253"/>
      <c r="N738" s="253"/>
      <c r="O738" s="253"/>
      <c r="P738" s="253"/>
      <c r="Q738" s="253"/>
      <c r="R738" s="253"/>
      <c r="S738" s="253"/>
      <c r="T738" s="253"/>
      <c r="U738" s="253"/>
      <c r="V738" s="254"/>
      <c r="W738" s="254"/>
    </row>
    <row r="739" spans="1:23" s="252" customFormat="1" ht="24.9" customHeight="1" x14ac:dyDescent="0.25">
      <c r="A739" s="289"/>
      <c r="B739" s="296"/>
      <c r="C739" s="253"/>
      <c r="M739" s="253"/>
      <c r="N739" s="253"/>
      <c r="O739" s="253"/>
      <c r="P739" s="253"/>
      <c r="Q739" s="253"/>
      <c r="R739" s="253"/>
      <c r="S739" s="253"/>
      <c r="T739" s="253"/>
      <c r="U739" s="253"/>
      <c r="V739" s="254"/>
      <c r="W739" s="254"/>
    </row>
    <row r="740" spans="1:23" s="252" customFormat="1" ht="24.9" customHeight="1" x14ac:dyDescent="0.25">
      <c r="A740" s="289"/>
      <c r="B740" s="296"/>
      <c r="C740" s="253"/>
      <c r="M740" s="253"/>
      <c r="N740" s="253"/>
      <c r="O740" s="253"/>
      <c r="P740" s="253"/>
      <c r="Q740" s="253"/>
      <c r="R740" s="253"/>
      <c r="S740" s="253"/>
      <c r="T740" s="253"/>
      <c r="U740" s="253"/>
      <c r="V740" s="254"/>
      <c r="W740" s="254"/>
    </row>
    <row r="741" spans="1:23" s="252" customFormat="1" ht="24.9" customHeight="1" x14ac:dyDescent="0.25">
      <c r="A741" s="289"/>
      <c r="B741" s="293"/>
      <c r="C741" s="290"/>
      <c r="M741" s="253"/>
      <c r="N741" s="253"/>
      <c r="O741" s="253"/>
      <c r="P741" s="253"/>
      <c r="Q741" s="253"/>
      <c r="R741" s="253"/>
      <c r="S741" s="253"/>
      <c r="T741" s="253"/>
      <c r="U741" s="253"/>
      <c r="V741" s="254"/>
      <c r="W741" s="254"/>
    </row>
    <row r="742" spans="1:23" s="252" customFormat="1" ht="24.9" customHeight="1" x14ac:dyDescent="0.25">
      <c r="A742" s="289"/>
      <c r="B742" s="293"/>
      <c r="C742" s="288"/>
      <c r="M742" s="253"/>
      <c r="N742" s="253"/>
      <c r="O742" s="253"/>
      <c r="P742" s="253"/>
      <c r="Q742" s="253"/>
      <c r="R742" s="253"/>
      <c r="S742" s="253"/>
      <c r="T742" s="253"/>
      <c r="U742" s="253"/>
      <c r="V742" s="254"/>
      <c r="W742" s="254"/>
    </row>
    <row r="743" spans="1:23" s="252" customFormat="1" ht="24.9" customHeight="1" x14ac:dyDescent="0.25">
      <c r="A743" s="80"/>
      <c r="B743" s="293"/>
      <c r="C743" s="296"/>
      <c r="M743" s="253"/>
      <c r="N743" s="253"/>
      <c r="O743" s="253"/>
      <c r="P743" s="253"/>
      <c r="Q743" s="253"/>
      <c r="R743" s="253"/>
      <c r="S743" s="253"/>
      <c r="T743" s="253"/>
      <c r="U743" s="253"/>
      <c r="V743" s="254"/>
      <c r="W743" s="254"/>
    </row>
    <row r="744" spans="1:23" s="252" customFormat="1" ht="24.9" customHeight="1" x14ac:dyDescent="0.25">
      <c r="A744" s="80"/>
      <c r="B744" s="293"/>
      <c r="C744" s="296"/>
      <c r="M744" s="253"/>
      <c r="N744" s="253"/>
      <c r="O744" s="253"/>
      <c r="P744" s="253"/>
      <c r="Q744" s="253"/>
      <c r="R744" s="253"/>
      <c r="S744" s="253"/>
      <c r="T744" s="253"/>
      <c r="U744" s="253"/>
      <c r="V744" s="254"/>
      <c r="W744" s="254"/>
    </row>
    <row r="745" spans="1:23" s="252" customFormat="1" ht="24.9" customHeight="1" x14ac:dyDescent="0.3">
      <c r="A745" s="80"/>
      <c r="B745" s="296"/>
      <c r="C745" s="286"/>
      <c r="M745" s="253"/>
      <c r="N745" s="253"/>
      <c r="O745" s="253"/>
      <c r="P745" s="253"/>
      <c r="Q745" s="253"/>
      <c r="R745" s="253"/>
      <c r="S745" s="253"/>
      <c r="T745" s="253"/>
      <c r="U745" s="253"/>
      <c r="V745" s="254"/>
      <c r="W745" s="254"/>
    </row>
    <row r="746" spans="1:23" s="252" customFormat="1" ht="24.9" customHeight="1" x14ac:dyDescent="0.3">
      <c r="A746" s="80"/>
      <c r="B746" s="296"/>
      <c r="C746" s="286"/>
      <c r="M746" s="253"/>
      <c r="N746" s="253"/>
      <c r="O746" s="253"/>
      <c r="P746" s="253"/>
      <c r="Q746" s="253"/>
      <c r="R746" s="253"/>
      <c r="S746" s="253"/>
      <c r="T746" s="253"/>
      <c r="U746" s="253"/>
      <c r="V746" s="254"/>
      <c r="W746" s="254"/>
    </row>
    <row r="747" spans="1:23" s="252" customFormat="1" ht="24.9" customHeight="1" x14ac:dyDescent="0.3">
      <c r="A747" s="80"/>
      <c r="B747" s="296"/>
      <c r="C747" s="286"/>
      <c r="M747" s="253"/>
      <c r="N747" s="253"/>
      <c r="O747" s="253"/>
      <c r="P747" s="253"/>
      <c r="Q747" s="253"/>
      <c r="R747" s="253"/>
      <c r="S747" s="253"/>
      <c r="T747" s="253"/>
      <c r="U747" s="253"/>
      <c r="V747" s="254"/>
      <c r="W747" s="254"/>
    </row>
    <row r="748" spans="1:23" s="252" customFormat="1" ht="24.9" customHeight="1" x14ac:dyDescent="0.3">
      <c r="A748" s="80"/>
      <c r="B748" s="295"/>
      <c r="C748" s="286"/>
      <c r="M748" s="253"/>
      <c r="N748" s="253"/>
      <c r="O748" s="253"/>
      <c r="P748" s="253"/>
      <c r="Q748" s="253"/>
      <c r="R748" s="253"/>
      <c r="S748" s="253"/>
      <c r="T748" s="253"/>
      <c r="U748" s="253"/>
      <c r="V748" s="254"/>
      <c r="W748" s="254"/>
    </row>
    <row r="749" spans="1:23" s="252" customFormat="1" ht="24.9" customHeight="1" x14ac:dyDescent="0.3">
      <c r="A749" s="80"/>
      <c r="B749" s="286"/>
      <c r="C749" s="286"/>
      <c r="M749" s="253"/>
      <c r="N749" s="253"/>
      <c r="O749" s="253"/>
      <c r="P749" s="253"/>
      <c r="Q749" s="253"/>
      <c r="R749" s="253"/>
      <c r="S749" s="253"/>
      <c r="T749" s="253"/>
      <c r="U749" s="253"/>
      <c r="V749" s="254"/>
      <c r="W749" s="254"/>
    </row>
    <row r="750" spans="1:23" s="252" customFormat="1" ht="24.9" customHeight="1" x14ac:dyDescent="0.25">
      <c r="A750" s="80"/>
      <c r="B750" s="293"/>
      <c r="C750" s="288"/>
      <c r="M750" s="253"/>
      <c r="N750" s="253"/>
      <c r="O750" s="253"/>
      <c r="P750" s="253"/>
      <c r="Q750" s="253"/>
      <c r="R750" s="253"/>
      <c r="S750" s="253"/>
      <c r="T750" s="253"/>
      <c r="U750" s="253"/>
      <c r="V750" s="254"/>
      <c r="W750" s="254"/>
    </row>
    <row r="751" spans="1:23" s="252" customFormat="1" ht="24.9" customHeight="1" x14ac:dyDescent="0.25">
      <c r="A751" s="80"/>
      <c r="B751" s="293"/>
      <c r="C751" s="288"/>
      <c r="M751" s="253"/>
      <c r="N751" s="253"/>
      <c r="O751" s="253"/>
      <c r="P751" s="253"/>
      <c r="Q751" s="253"/>
      <c r="R751" s="253"/>
      <c r="S751" s="253"/>
      <c r="T751" s="253"/>
      <c r="U751" s="253"/>
      <c r="V751" s="254"/>
      <c r="W751" s="254"/>
    </row>
    <row r="752" spans="1:23" s="252" customFormat="1" ht="24.9" customHeight="1" x14ac:dyDescent="0.3">
      <c r="A752" s="80"/>
      <c r="B752" s="286"/>
      <c r="C752" s="288"/>
      <c r="M752" s="253"/>
      <c r="N752" s="253"/>
      <c r="O752" s="253"/>
      <c r="P752" s="253"/>
      <c r="Q752" s="253"/>
      <c r="R752" s="253"/>
      <c r="S752" s="253"/>
      <c r="T752" s="253"/>
      <c r="U752" s="253"/>
      <c r="V752" s="254"/>
      <c r="W752" s="254"/>
    </row>
    <row r="753" spans="1:23" s="252" customFormat="1" ht="24.9" customHeight="1" x14ac:dyDescent="0.3">
      <c r="A753" s="80"/>
      <c r="B753" s="286"/>
      <c r="C753" s="288"/>
      <c r="M753" s="253"/>
      <c r="N753" s="253"/>
      <c r="O753" s="253"/>
      <c r="P753" s="253"/>
      <c r="Q753" s="253"/>
      <c r="R753" s="253"/>
      <c r="S753" s="253"/>
      <c r="T753" s="253"/>
      <c r="U753" s="253"/>
      <c r="V753" s="254"/>
      <c r="W753" s="254"/>
    </row>
    <row r="754" spans="1:23" s="252" customFormat="1" ht="24.9" customHeight="1" x14ac:dyDescent="0.3">
      <c r="A754" s="80"/>
      <c r="B754" s="294"/>
      <c r="C754" s="286"/>
      <c r="M754" s="253"/>
      <c r="N754" s="253"/>
      <c r="O754" s="253"/>
      <c r="P754" s="253"/>
      <c r="Q754" s="253"/>
      <c r="R754" s="253"/>
      <c r="S754" s="253"/>
      <c r="T754" s="253"/>
      <c r="U754" s="253"/>
      <c r="V754" s="254"/>
      <c r="W754" s="254"/>
    </row>
    <row r="755" spans="1:23" s="252" customFormat="1" ht="24.9" customHeight="1" x14ac:dyDescent="0.3">
      <c r="A755" s="80"/>
      <c r="B755" s="286"/>
      <c r="C755" s="289"/>
      <c r="M755" s="253"/>
      <c r="N755" s="253"/>
      <c r="O755" s="253"/>
      <c r="P755" s="253"/>
      <c r="Q755" s="253"/>
      <c r="R755" s="253"/>
      <c r="S755" s="253"/>
      <c r="T755" s="253"/>
      <c r="U755" s="253"/>
      <c r="V755" s="254"/>
      <c r="W755" s="254"/>
    </row>
    <row r="756" spans="1:23" s="252" customFormat="1" ht="24.9" customHeight="1" x14ac:dyDescent="0.3">
      <c r="A756" s="80"/>
      <c r="B756" s="286"/>
      <c r="C756" s="290"/>
      <c r="M756" s="253"/>
      <c r="N756" s="253"/>
      <c r="O756" s="253"/>
      <c r="P756" s="253"/>
      <c r="Q756" s="253"/>
      <c r="R756" s="253"/>
      <c r="S756" s="253"/>
      <c r="T756" s="253"/>
      <c r="U756" s="253"/>
      <c r="V756" s="254"/>
      <c r="W756" s="254"/>
    </row>
    <row r="757" spans="1:23" s="252" customFormat="1" ht="24.9" customHeight="1" x14ac:dyDescent="0.25">
      <c r="A757" s="80"/>
      <c r="B757" s="288"/>
      <c r="C757" s="289"/>
      <c r="M757" s="253"/>
      <c r="N757" s="253"/>
      <c r="O757" s="253"/>
      <c r="P757" s="253"/>
      <c r="Q757" s="253"/>
      <c r="R757" s="253"/>
      <c r="S757" s="253"/>
      <c r="T757" s="253"/>
      <c r="U757" s="253"/>
      <c r="V757" s="254"/>
      <c r="W757" s="254"/>
    </row>
    <row r="758" spans="1:23" s="252" customFormat="1" ht="24.9" customHeight="1" x14ac:dyDescent="0.25">
      <c r="A758" s="80"/>
      <c r="B758" s="288"/>
      <c r="C758" s="253"/>
      <c r="M758" s="253"/>
      <c r="N758" s="253"/>
      <c r="O758" s="253"/>
      <c r="P758" s="253"/>
      <c r="Q758" s="253"/>
      <c r="R758" s="253"/>
      <c r="S758" s="253"/>
      <c r="T758" s="253"/>
      <c r="U758" s="253"/>
      <c r="V758" s="254"/>
      <c r="W758" s="254"/>
    </row>
    <row r="759" spans="1:23" s="252" customFormat="1" ht="24.9" customHeight="1" x14ac:dyDescent="0.25">
      <c r="A759" s="80"/>
      <c r="B759" s="288"/>
      <c r="C759" s="289"/>
      <c r="M759" s="253"/>
      <c r="N759" s="253"/>
      <c r="O759" s="253"/>
      <c r="P759" s="253"/>
      <c r="Q759" s="253"/>
      <c r="R759" s="253"/>
      <c r="S759" s="253"/>
      <c r="T759" s="253"/>
      <c r="U759" s="253"/>
      <c r="V759" s="254"/>
      <c r="W759" s="254"/>
    </row>
    <row r="760" spans="1:23" s="252" customFormat="1" ht="24.9" customHeight="1" x14ac:dyDescent="0.25">
      <c r="A760" s="80"/>
      <c r="B760" s="288"/>
      <c r="C760" s="253"/>
      <c r="M760" s="253"/>
      <c r="N760" s="253"/>
      <c r="O760" s="253"/>
      <c r="P760" s="253"/>
      <c r="Q760" s="253"/>
      <c r="R760" s="253"/>
      <c r="S760" s="253"/>
      <c r="T760" s="253"/>
      <c r="U760" s="253"/>
      <c r="V760" s="254"/>
      <c r="W760" s="254"/>
    </row>
    <row r="761" spans="1:23" s="252" customFormat="1" ht="24.9" customHeight="1" x14ac:dyDescent="0.3">
      <c r="A761" s="80"/>
      <c r="B761" s="286"/>
      <c r="C761" s="289"/>
      <c r="M761" s="253"/>
      <c r="N761" s="253"/>
      <c r="O761" s="253"/>
      <c r="P761" s="253"/>
      <c r="Q761" s="253"/>
      <c r="R761" s="253"/>
      <c r="S761" s="253"/>
      <c r="T761" s="253"/>
      <c r="U761" s="253"/>
      <c r="V761" s="254"/>
      <c r="W761" s="254"/>
    </row>
    <row r="762" spans="1:23" s="252" customFormat="1" ht="24.9" customHeight="1" x14ac:dyDescent="0.25">
      <c r="A762" s="80"/>
      <c r="B762" s="296"/>
      <c r="C762" s="253"/>
      <c r="M762" s="253"/>
      <c r="N762" s="253"/>
      <c r="O762" s="253"/>
      <c r="P762" s="253"/>
      <c r="Q762" s="253"/>
      <c r="R762" s="253"/>
      <c r="S762" s="253"/>
      <c r="T762" s="253"/>
      <c r="U762" s="253"/>
      <c r="V762" s="254"/>
      <c r="W762" s="254"/>
    </row>
    <row r="763" spans="1:23" s="252" customFormat="1" ht="24.9" customHeight="1" x14ac:dyDescent="0.25">
      <c r="A763" s="80"/>
      <c r="B763" s="296"/>
      <c r="C763" s="289"/>
      <c r="M763" s="253"/>
      <c r="N763" s="253"/>
      <c r="O763" s="253"/>
      <c r="P763" s="253"/>
      <c r="Q763" s="253"/>
      <c r="R763" s="253"/>
      <c r="S763" s="253"/>
      <c r="T763" s="253"/>
      <c r="U763" s="253"/>
      <c r="V763" s="254"/>
      <c r="W763" s="254"/>
    </row>
    <row r="764" spans="1:23" s="252" customFormat="1" ht="24.9" customHeight="1" x14ac:dyDescent="0.3">
      <c r="A764" s="80"/>
      <c r="B764" s="295"/>
      <c r="C764" s="253"/>
      <c r="M764" s="253"/>
      <c r="N764" s="253"/>
      <c r="O764" s="253"/>
      <c r="P764" s="253"/>
      <c r="Q764" s="253"/>
      <c r="R764" s="253"/>
      <c r="S764" s="253"/>
      <c r="T764" s="253"/>
      <c r="U764" s="253"/>
      <c r="V764" s="254"/>
      <c r="W764" s="254"/>
    </row>
    <row r="765" spans="1:23" s="252" customFormat="1" ht="24.9" customHeight="1" x14ac:dyDescent="0.25">
      <c r="A765" s="80"/>
      <c r="B765" s="296"/>
      <c r="C765" s="253"/>
      <c r="M765" s="253"/>
      <c r="N765" s="253"/>
      <c r="O765" s="253"/>
      <c r="P765" s="253"/>
      <c r="Q765" s="253"/>
      <c r="R765" s="253"/>
      <c r="S765" s="253"/>
      <c r="T765" s="253"/>
      <c r="U765" s="253"/>
      <c r="V765" s="254"/>
      <c r="W765" s="254"/>
    </row>
    <row r="766" spans="1:23" s="252" customFormat="1" ht="24.9" customHeight="1" x14ac:dyDescent="0.25">
      <c r="A766" s="80"/>
      <c r="B766" s="296"/>
      <c r="C766" s="253"/>
      <c r="M766" s="253"/>
      <c r="N766" s="253"/>
      <c r="O766" s="253"/>
      <c r="P766" s="253"/>
      <c r="Q766" s="253"/>
      <c r="R766" s="253"/>
      <c r="S766" s="253"/>
      <c r="T766" s="253"/>
      <c r="U766" s="253"/>
      <c r="V766" s="254"/>
      <c r="W766" s="254"/>
    </row>
    <row r="767" spans="1:23" s="252" customFormat="1" ht="24.9" customHeight="1" x14ac:dyDescent="0.25">
      <c r="A767" s="80"/>
      <c r="B767" s="296"/>
      <c r="C767" s="253"/>
      <c r="M767" s="253"/>
      <c r="N767" s="253"/>
      <c r="O767" s="253"/>
      <c r="P767" s="253"/>
      <c r="Q767" s="253"/>
      <c r="R767" s="253"/>
      <c r="S767" s="253"/>
      <c r="T767" s="253"/>
      <c r="U767" s="253"/>
      <c r="V767" s="254"/>
      <c r="W767" s="254"/>
    </row>
    <row r="768" spans="1:23" s="252" customFormat="1" ht="24.9" customHeight="1" x14ac:dyDescent="0.25">
      <c r="A768" s="80"/>
      <c r="B768" s="296"/>
      <c r="C768" s="253"/>
      <c r="M768" s="253"/>
      <c r="N768" s="253"/>
      <c r="O768" s="253"/>
      <c r="P768" s="253"/>
      <c r="Q768" s="253"/>
      <c r="R768" s="253"/>
      <c r="S768" s="253"/>
      <c r="T768" s="253"/>
      <c r="U768" s="253"/>
      <c r="V768" s="254"/>
      <c r="W768" s="254"/>
    </row>
    <row r="769" spans="1:23" s="252" customFormat="1" ht="24.9" customHeight="1" x14ac:dyDescent="0.25">
      <c r="A769" s="80"/>
      <c r="B769" s="296"/>
      <c r="C769" s="253"/>
      <c r="M769" s="253"/>
      <c r="N769" s="253"/>
      <c r="O769" s="253"/>
      <c r="P769" s="253"/>
      <c r="Q769" s="253"/>
      <c r="R769" s="253"/>
      <c r="S769" s="253"/>
      <c r="T769" s="253"/>
      <c r="U769" s="253"/>
      <c r="V769" s="254"/>
      <c r="W769" s="254"/>
    </row>
    <row r="770" spans="1:23" s="252" customFormat="1" ht="24.9" customHeight="1" x14ac:dyDescent="0.25">
      <c r="A770" s="80"/>
      <c r="B770" s="293"/>
      <c r="C770" s="253"/>
      <c r="M770" s="253"/>
      <c r="N770" s="253"/>
      <c r="O770" s="253"/>
      <c r="P770" s="253"/>
      <c r="Q770" s="253"/>
      <c r="R770" s="253"/>
      <c r="S770" s="253"/>
      <c r="T770" s="253"/>
      <c r="U770" s="253"/>
      <c r="V770" s="254"/>
      <c r="W770" s="254"/>
    </row>
    <row r="771" spans="1:23" s="252" customFormat="1" ht="24.9" customHeight="1" x14ac:dyDescent="0.25">
      <c r="A771" s="80"/>
      <c r="B771" s="293"/>
      <c r="C771" s="253"/>
      <c r="M771" s="253"/>
      <c r="N771" s="253"/>
      <c r="O771" s="253"/>
      <c r="P771" s="253"/>
      <c r="Q771" s="253"/>
      <c r="R771" s="253"/>
      <c r="S771" s="253"/>
      <c r="T771" s="253"/>
      <c r="U771" s="253"/>
      <c r="V771" s="254"/>
      <c r="W771" s="254"/>
    </row>
    <row r="772" spans="1:23" s="252" customFormat="1" ht="24.9" customHeight="1" x14ac:dyDescent="0.25">
      <c r="A772" s="80"/>
      <c r="B772" s="293"/>
      <c r="C772" s="253"/>
      <c r="M772" s="253"/>
      <c r="N772" s="253"/>
      <c r="O772" s="253"/>
      <c r="P772" s="253"/>
      <c r="Q772" s="253"/>
      <c r="R772" s="253"/>
      <c r="S772" s="253"/>
      <c r="T772" s="253"/>
      <c r="U772" s="253"/>
      <c r="V772" s="254"/>
      <c r="W772" s="254"/>
    </row>
    <row r="773" spans="1:23" s="252" customFormat="1" ht="24.9" customHeight="1" x14ac:dyDescent="0.25">
      <c r="A773" s="80"/>
      <c r="B773" s="293"/>
      <c r="C773" s="253"/>
      <c r="M773" s="253"/>
      <c r="N773" s="253"/>
      <c r="O773" s="253"/>
      <c r="P773" s="253"/>
      <c r="Q773" s="253"/>
      <c r="R773" s="253"/>
      <c r="S773" s="253"/>
      <c r="T773" s="253"/>
      <c r="U773" s="253"/>
      <c r="V773" s="254"/>
      <c r="W773" s="254"/>
    </row>
    <row r="774" spans="1:23" s="252" customFormat="1" ht="24.9" customHeight="1" x14ac:dyDescent="0.25">
      <c r="A774" s="80"/>
      <c r="B774" s="293"/>
      <c r="C774" s="253"/>
      <c r="M774" s="253"/>
      <c r="N774" s="253"/>
      <c r="O774" s="253"/>
      <c r="P774" s="253"/>
      <c r="Q774" s="253"/>
      <c r="R774" s="253"/>
      <c r="S774" s="253"/>
      <c r="T774" s="253"/>
      <c r="U774" s="253"/>
      <c r="V774" s="254"/>
      <c r="W774" s="254"/>
    </row>
    <row r="775" spans="1:23" s="252" customFormat="1" ht="24.9" customHeight="1" x14ac:dyDescent="0.25">
      <c r="A775" s="80"/>
      <c r="B775" s="293"/>
      <c r="C775" s="253"/>
      <c r="M775" s="253"/>
      <c r="N775" s="253"/>
      <c r="O775" s="253"/>
      <c r="P775" s="253"/>
      <c r="Q775" s="253"/>
      <c r="R775" s="253"/>
      <c r="S775" s="253"/>
      <c r="T775" s="253"/>
      <c r="U775" s="253"/>
      <c r="V775" s="254"/>
      <c r="W775" s="254"/>
    </row>
    <row r="776" spans="1:23" s="252" customFormat="1" ht="24.9" customHeight="1" x14ac:dyDescent="0.25">
      <c r="A776" s="80"/>
      <c r="B776" s="293"/>
      <c r="C776" s="253"/>
      <c r="M776" s="253"/>
      <c r="N776" s="253"/>
      <c r="O776" s="253"/>
      <c r="P776" s="253"/>
      <c r="Q776" s="253"/>
      <c r="R776" s="253"/>
      <c r="S776" s="253"/>
      <c r="T776" s="253"/>
      <c r="U776" s="253"/>
      <c r="V776" s="254"/>
      <c r="W776" s="254"/>
    </row>
    <row r="777" spans="1:23" s="252" customFormat="1" ht="24.9" customHeight="1" x14ac:dyDescent="0.25">
      <c r="A777" s="80"/>
      <c r="B777" s="293"/>
      <c r="C777" s="253"/>
      <c r="M777" s="253"/>
      <c r="N777" s="253"/>
      <c r="O777" s="253"/>
      <c r="P777" s="253"/>
      <c r="Q777" s="253"/>
      <c r="R777" s="253"/>
      <c r="S777" s="253"/>
      <c r="T777" s="253"/>
      <c r="U777" s="253"/>
      <c r="V777" s="254"/>
      <c r="W777" s="254"/>
    </row>
    <row r="778" spans="1:23" s="252" customFormat="1" ht="24.9" customHeight="1" x14ac:dyDescent="0.25">
      <c r="A778" s="80"/>
      <c r="B778" s="293"/>
      <c r="C778" s="253"/>
      <c r="M778" s="253"/>
      <c r="N778" s="253"/>
      <c r="O778" s="253"/>
      <c r="P778" s="253"/>
      <c r="Q778" s="253"/>
      <c r="R778" s="253"/>
      <c r="S778" s="253"/>
      <c r="T778" s="253"/>
      <c r="U778" s="253"/>
      <c r="V778" s="254"/>
      <c r="W778" s="254"/>
    </row>
    <row r="779" spans="1:23" s="252" customFormat="1" ht="24.9" customHeight="1" x14ac:dyDescent="0.25">
      <c r="A779" s="80"/>
      <c r="B779" s="293"/>
      <c r="C779" s="253"/>
      <c r="M779" s="253"/>
      <c r="N779" s="253"/>
      <c r="O779" s="253"/>
      <c r="P779" s="253"/>
      <c r="Q779" s="253"/>
      <c r="R779" s="253"/>
      <c r="S779" s="253"/>
      <c r="T779" s="253"/>
      <c r="U779" s="253"/>
      <c r="V779" s="254"/>
      <c r="W779" s="254"/>
    </row>
    <row r="780" spans="1:23" s="252" customFormat="1" ht="24.9" customHeight="1" x14ac:dyDescent="0.25">
      <c r="A780" s="80"/>
      <c r="B780" s="293"/>
      <c r="C780" s="253"/>
      <c r="M780" s="253"/>
      <c r="N780" s="253"/>
      <c r="O780" s="253"/>
      <c r="P780" s="253"/>
      <c r="Q780" s="253"/>
      <c r="R780" s="253"/>
      <c r="S780" s="253"/>
      <c r="T780" s="253"/>
      <c r="U780" s="253"/>
      <c r="V780" s="254"/>
      <c r="W780" s="254"/>
    </row>
    <row r="781" spans="1:23" s="252" customFormat="1" ht="24.9" customHeight="1" x14ac:dyDescent="0.25">
      <c r="A781" s="80"/>
      <c r="B781" s="293"/>
      <c r="C781" s="253"/>
      <c r="M781" s="253"/>
      <c r="N781" s="253"/>
      <c r="O781" s="253"/>
      <c r="P781" s="253"/>
      <c r="Q781" s="253"/>
      <c r="R781" s="253"/>
      <c r="S781" s="253"/>
      <c r="T781" s="253"/>
      <c r="U781" s="253"/>
      <c r="V781" s="254"/>
      <c r="W781" s="254"/>
    </row>
    <row r="782" spans="1:23" s="252" customFormat="1" ht="24.9" customHeight="1" x14ac:dyDescent="0.25">
      <c r="A782" s="80"/>
      <c r="B782" s="293"/>
      <c r="C782" s="253"/>
      <c r="M782" s="253"/>
      <c r="N782" s="253"/>
      <c r="O782" s="253"/>
      <c r="P782" s="253"/>
      <c r="Q782" s="253"/>
      <c r="R782" s="253"/>
      <c r="S782" s="253"/>
      <c r="T782" s="253"/>
      <c r="U782" s="253"/>
      <c r="V782" s="254"/>
      <c r="W782" s="254"/>
    </row>
    <row r="783" spans="1:23" s="252" customFormat="1" ht="24.9" customHeight="1" x14ac:dyDescent="0.25">
      <c r="A783" s="80"/>
      <c r="B783" s="293"/>
      <c r="C783" s="253"/>
      <c r="M783" s="253"/>
      <c r="N783" s="253"/>
      <c r="O783" s="253"/>
      <c r="P783" s="253"/>
      <c r="Q783" s="253"/>
      <c r="R783" s="253"/>
      <c r="S783" s="253"/>
      <c r="T783" s="253"/>
      <c r="U783" s="253"/>
      <c r="V783" s="254"/>
      <c r="W783" s="254"/>
    </row>
    <row r="784" spans="1:23" s="252" customFormat="1" ht="24.9" customHeight="1" x14ac:dyDescent="0.25">
      <c r="A784" s="80"/>
      <c r="B784" s="293"/>
      <c r="C784" s="253"/>
      <c r="M784" s="253"/>
      <c r="N784" s="253"/>
      <c r="O784" s="253"/>
      <c r="P784" s="253"/>
      <c r="Q784" s="253"/>
      <c r="R784" s="253"/>
      <c r="S784" s="253"/>
      <c r="T784" s="253"/>
      <c r="U784" s="253"/>
      <c r="V784" s="254"/>
      <c r="W784" s="254"/>
    </row>
    <row r="785" spans="1:23" s="252" customFormat="1" ht="24.9" customHeight="1" x14ac:dyDescent="0.3">
      <c r="A785" s="80"/>
      <c r="B785" s="295"/>
      <c r="C785" s="253"/>
      <c r="M785" s="253"/>
      <c r="N785" s="253"/>
      <c r="O785" s="253"/>
      <c r="P785" s="253"/>
      <c r="Q785" s="253"/>
      <c r="R785" s="253"/>
      <c r="S785" s="253"/>
      <c r="T785" s="253"/>
      <c r="U785" s="253"/>
      <c r="V785" s="254"/>
      <c r="W785" s="254"/>
    </row>
    <row r="786" spans="1:23" s="252" customFormat="1" ht="24.9" customHeight="1" x14ac:dyDescent="0.25">
      <c r="A786" s="80"/>
      <c r="B786" s="296"/>
      <c r="C786" s="80"/>
      <c r="M786" s="253"/>
      <c r="N786" s="253"/>
      <c r="O786" s="253"/>
      <c r="P786" s="253"/>
      <c r="Q786" s="253"/>
      <c r="R786" s="253"/>
      <c r="S786" s="253"/>
      <c r="T786" s="253"/>
      <c r="U786" s="253"/>
      <c r="V786" s="254"/>
      <c r="W786" s="254"/>
    </row>
    <row r="787" spans="1:23" s="252" customFormat="1" ht="24.9" customHeight="1" x14ac:dyDescent="0.25">
      <c r="A787" s="80"/>
      <c r="B787" s="296"/>
      <c r="C787" s="80"/>
      <c r="M787" s="253"/>
      <c r="N787" s="253"/>
      <c r="O787" s="253"/>
      <c r="P787" s="253"/>
      <c r="Q787" s="253"/>
      <c r="R787" s="253"/>
      <c r="S787" s="253"/>
      <c r="T787" s="253"/>
      <c r="U787" s="253"/>
      <c r="V787" s="254"/>
      <c r="W787" s="254"/>
    </row>
    <row r="788" spans="1:23" s="252" customFormat="1" ht="24.9" customHeight="1" x14ac:dyDescent="0.25">
      <c r="A788" s="80"/>
      <c r="B788" s="296"/>
      <c r="C788" s="80"/>
      <c r="M788" s="253"/>
      <c r="N788" s="253"/>
      <c r="O788" s="253"/>
      <c r="P788" s="253"/>
      <c r="Q788" s="253"/>
      <c r="R788" s="253"/>
      <c r="S788" s="253"/>
      <c r="T788" s="253"/>
      <c r="U788" s="253"/>
      <c r="V788" s="254"/>
      <c r="W788" s="254"/>
    </row>
    <row r="789" spans="1:23" s="252" customFormat="1" ht="24.9" customHeight="1" x14ac:dyDescent="0.25">
      <c r="A789" s="80"/>
      <c r="B789" s="296"/>
      <c r="C789" s="80"/>
      <c r="M789" s="253"/>
      <c r="N789" s="253"/>
      <c r="O789" s="253"/>
      <c r="P789" s="253"/>
      <c r="Q789" s="253"/>
      <c r="R789" s="253"/>
      <c r="S789" s="253"/>
      <c r="T789" s="253"/>
      <c r="U789" s="253"/>
      <c r="V789" s="254"/>
      <c r="W789" s="254"/>
    </row>
    <row r="790" spans="1:23" s="252" customFormat="1" ht="24.9" customHeight="1" x14ac:dyDescent="0.25">
      <c r="A790" s="80"/>
      <c r="B790" s="296"/>
      <c r="C790" s="80"/>
      <c r="M790" s="253"/>
      <c r="N790" s="253"/>
      <c r="O790" s="253"/>
      <c r="P790" s="253"/>
      <c r="Q790" s="253"/>
      <c r="R790" s="253"/>
      <c r="S790" s="253"/>
      <c r="T790" s="253"/>
      <c r="U790" s="253"/>
      <c r="V790" s="254"/>
      <c r="W790" s="254"/>
    </row>
    <row r="791" spans="1:23" s="252" customFormat="1" ht="24.9" customHeight="1" x14ac:dyDescent="0.25">
      <c r="A791" s="80"/>
      <c r="B791" s="293"/>
      <c r="C791" s="80"/>
      <c r="M791" s="253"/>
      <c r="N791" s="253"/>
      <c r="O791" s="253"/>
      <c r="P791" s="253"/>
      <c r="Q791" s="253"/>
      <c r="R791" s="253"/>
      <c r="S791" s="253"/>
      <c r="T791" s="253"/>
      <c r="U791" s="253"/>
      <c r="V791" s="254"/>
      <c r="W791" s="254"/>
    </row>
    <row r="792" spans="1:23" s="252" customFormat="1" ht="24.9" customHeight="1" x14ac:dyDescent="0.25">
      <c r="A792" s="80"/>
      <c r="B792" s="293"/>
      <c r="C792" s="80"/>
      <c r="M792" s="253"/>
      <c r="N792" s="253"/>
      <c r="O792" s="253"/>
      <c r="P792" s="253"/>
      <c r="Q792" s="253"/>
      <c r="R792" s="253"/>
      <c r="S792" s="253"/>
      <c r="T792" s="253"/>
      <c r="U792" s="253"/>
      <c r="V792" s="254"/>
      <c r="W792" s="254"/>
    </row>
    <row r="793" spans="1:23" s="252" customFormat="1" ht="24.9" customHeight="1" x14ac:dyDescent="0.25">
      <c r="A793" s="80"/>
      <c r="B793" s="80"/>
      <c r="C793" s="80"/>
      <c r="M793" s="253"/>
      <c r="N793" s="253"/>
      <c r="O793" s="253"/>
      <c r="P793" s="253"/>
      <c r="Q793" s="253"/>
      <c r="R793" s="253"/>
      <c r="S793" s="253"/>
      <c r="T793" s="253"/>
      <c r="U793" s="253"/>
      <c r="V793" s="254"/>
      <c r="W793" s="254"/>
    </row>
    <row r="794" spans="1:23" s="252" customFormat="1" ht="24.9" customHeight="1" x14ac:dyDescent="0.25">
      <c r="A794" s="80"/>
      <c r="B794" s="80"/>
      <c r="C794" s="80"/>
      <c r="M794" s="253"/>
      <c r="N794" s="253"/>
      <c r="O794" s="253"/>
      <c r="P794" s="253"/>
      <c r="Q794" s="253"/>
      <c r="R794" s="253"/>
      <c r="S794" s="253"/>
      <c r="T794" s="253"/>
      <c r="U794" s="253"/>
      <c r="V794" s="254"/>
      <c r="W794" s="254"/>
    </row>
    <row r="795" spans="1:23" s="252" customFormat="1" ht="24.9" customHeight="1" x14ac:dyDescent="0.25">
      <c r="A795" s="80"/>
      <c r="B795" s="80"/>
      <c r="C795" s="80"/>
      <c r="M795" s="253"/>
      <c r="N795" s="253"/>
      <c r="O795" s="253"/>
      <c r="P795" s="253"/>
      <c r="Q795" s="253"/>
      <c r="R795" s="253"/>
      <c r="S795" s="253"/>
      <c r="T795" s="253"/>
      <c r="U795" s="253"/>
      <c r="V795" s="254"/>
      <c r="W795" s="254"/>
    </row>
    <row r="796" spans="1:23" s="252" customFormat="1" ht="24.9" customHeight="1" x14ac:dyDescent="0.25">
      <c r="A796" s="80"/>
      <c r="B796" s="80"/>
      <c r="C796" s="80"/>
      <c r="M796" s="253"/>
      <c r="N796" s="253"/>
      <c r="O796" s="253"/>
      <c r="P796" s="253"/>
      <c r="Q796" s="253"/>
      <c r="R796" s="253"/>
      <c r="S796" s="253"/>
      <c r="T796" s="253"/>
      <c r="U796" s="253"/>
      <c r="V796" s="254"/>
      <c r="W796" s="254"/>
    </row>
    <row r="797" spans="1:23" s="252" customFormat="1" ht="24.9" customHeight="1" x14ac:dyDescent="0.25">
      <c r="A797" s="80"/>
      <c r="B797" s="80"/>
      <c r="C797" s="80"/>
      <c r="M797" s="253"/>
      <c r="N797" s="253"/>
      <c r="O797" s="253"/>
      <c r="P797" s="253"/>
      <c r="Q797" s="253"/>
      <c r="R797" s="253"/>
      <c r="S797" s="253"/>
      <c r="T797" s="253"/>
      <c r="U797" s="253"/>
      <c r="V797" s="254"/>
      <c r="W797" s="254"/>
    </row>
    <row r="798" spans="1:23" ht="24.9" customHeight="1" x14ac:dyDescent="0.25"/>
    <row r="799" spans="1:23" ht="24.9" customHeight="1" x14ac:dyDescent="0.25"/>
    <row r="800" spans="1:23" ht="24.9" customHeight="1" x14ac:dyDescent="0.25"/>
    <row r="801" ht="24.9" customHeight="1" x14ac:dyDescent="0.25"/>
    <row r="802" ht="24.9" customHeight="1" x14ac:dyDescent="0.25"/>
    <row r="803" ht="24.9" customHeight="1" x14ac:dyDescent="0.25"/>
    <row r="804" ht="24.9" customHeight="1" x14ac:dyDescent="0.25"/>
    <row r="805" ht="24.9" customHeight="1" x14ac:dyDescent="0.25"/>
    <row r="806" ht="24.9" customHeight="1" x14ac:dyDescent="0.25"/>
    <row r="807" ht="24.9" customHeight="1" x14ac:dyDescent="0.25"/>
    <row r="808" ht="24.9" customHeight="1" x14ac:dyDescent="0.25"/>
    <row r="809" ht="24.9" customHeight="1" x14ac:dyDescent="0.25"/>
    <row r="810" ht="24.9" customHeight="1" x14ac:dyDescent="0.25"/>
    <row r="811" ht="24.9" customHeight="1" x14ac:dyDescent="0.25"/>
    <row r="812" ht="24.9" customHeight="1" x14ac:dyDescent="0.25"/>
    <row r="813" ht="24.9" customHeight="1" x14ac:dyDescent="0.25"/>
    <row r="814" ht="24.9" customHeight="1" x14ac:dyDescent="0.25"/>
    <row r="815" ht="24.9" customHeight="1" x14ac:dyDescent="0.25"/>
    <row r="816" ht="24.9" customHeight="1" x14ac:dyDescent="0.25"/>
    <row r="817" ht="24.9" customHeight="1" x14ac:dyDescent="0.25"/>
    <row r="818" ht="24.9" customHeight="1" x14ac:dyDescent="0.25"/>
    <row r="819" ht="24.9" customHeight="1" x14ac:dyDescent="0.25"/>
    <row r="820" ht="24.9" customHeight="1" x14ac:dyDescent="0.25"/>
    <row r="821" ht="24.9" customHeight="1" x14ac:dyDescent="0.25"/>
    <row r="822" ht="24.9" customHeight="1" x14ac:dyDescent="0.25"/>
    <row r="823" ht="24.9" customHeight="1" x14ac:dyDescent="0.25"/>
    <row r="824" ht="24.9" customHeight="1" x14ac:dyDescent="0.25"/>
    <row r="825" ht="24.9" customHeight="1" x14ac:dyDescent="0.25"/>
    <row r="826" ht="24.9" customHeight="1" x14ac:dyDescent="0.25"/>
    <row r="827" ht="24.9" customHeight="1" x14ac:dyDescent="0.25"/>
    <row r="828" ht="24.9" customHeight="1" x14ac:dyDescent="0.25"/>
    <row r="829" ht="24.9" customHeight="1" x14ac:dyDescent="0.25"/>
    <row r="830" ht="24.9" customHeight="1" x14ac:dyDescent="0.25"/>
    <row r="831" ht="24.9" customHeight="1" x14ac:dyDescent="0.25"/>
    <row r="832" ht="24.9" customHeight="1" x14ac:dyDescent="0.25"/>
    <row r="833" ht="24.9" customHeight="1" x14ac:dyDescent="0.25"/>
  </sheetData>
  <mergeCells count="2">
    <mergeCell ref="A2:G2"/>
    <mergeCell ref="B4:E4"/>
  </mergeCells>
  <pageMargins left="0.78740157480314965" right="0.15748031496062992" top="0.43307086614173229" bottom="0.15748031496062992" header="0.39370078740157483" footer="0.11811023622047245"/>
  <pageSetup paperSize="9" scale="4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FFC19-2859-460C-B868-BFE17923FD08}">
  <dimension ref="A1:N46"/>
  <sheetViews>
    <sheetView workbookViewId="0">
      <selection activeCell="D7" sqref="D7"/>
    </sheetView>
  </sheetViews>
  <sheetFormatPr baseColWidth="10" defaultColWidth="11.44140625" defaultRowHeight="14.4" x14ac:dyDescent="0.3"/>
  <cols>
    <col min="1" max="4" width="11.44140625" style="499"/>
    <col min="5" max="5" width="5.5546875" style="538" customWidth="1"/>
    <col min="6" max="6" width="51.5546875" style="538" customWidth="1"/>
    <col min="7" max="7" width="9" style="538" customWidth="1"/>
    <col min="8" max="8" width="10" style="538" customWidth="1"/>
    <col min="9" max="9" width="14.5546875" style="538" bestFit="1" customWidth="1"/>
    <col min="10" max="10" width="15.6640625" style="538" customWidth="1"/>
    <col min="11" max="12" width="11.44140625" style="499"/>
    <col min="13" max="13" width="13" style="499" bestFit="1" customWidth="1"/>
    <col min="14" max="14" width="11.44140625" style="499"/>
    <col min="15" max="16384" width="11.44140625" style="538"/>
  </cols>
  <sheetData>
    <row r="1" spans="5:13" s="499" customFormat="1" x14ac:dyDescent="0.3">
      <c r="E1" s="619" t="s">
        <v>445</v>
      </c>
      <c r="F1" s="619"/>
      <c r="G1" s="619"/>
      <c r="H1" s="619"/>
      <c r="I1" s="619"/>
      <c r="J1" s="619"/>
    </row>
    <row r="2" spans="5:13" s="499" customFormat="1" ht="15" thickBot="1" x14ac:dyDescent="0.35">
      <c r="E2" s="620"/>
      <c r="F2" s="620"/>
      <c r="G2" s="620"/>
      <c r="H2" s="620"/>
      <c r="I2" s="620"/>
      <c r="J2" s="620"/>
    </row>
    <row r="3" spans="5:13" ht="30" customHeight="1" thickBot="1" x14ac:dyDescent="0.35">
      <c r="E3" s="500" t="s">
        <v>446</v>
      </c>
      <c r="F3" s="501" t="s">
        <v>447</v>
      </c>
      <c r="G3" s="501" t="s">
        <v>18</v>
      </c>
      <c r="H3" s="501" t="s">
        <v>448</v>
      </c>
      <c r="I3" s="502" t="s">
        <v>449</v>
      </c>
      <c r="J3" s="503" t="s">
        <v>450</v>
      </c>
    </row>
    <row r="4" spans="5:13" ht="24.9" customHeight="1" thickBot="1" x14ac:dyDescent="0.35">
      <c r="E4" s="621" t="s">
        <v>451</v>
      </c>
      <c r="F4" s="622"/>
      <c r="G4" s="622"/>
      <c r="H4" s="622"/>
      <c r="I4" s="622"/>
      <c r="J4" s="504">
        <f>+J5+J6+J7+J8+J9</f>
        <v>8364111.5999999996</v>
      </c>
    </row>
    <row r="5" spans="5:13" ht="27.75" customHeight="1" x14ac:dyDescent="0.3">
      <c r="E5" s="505">
        <v>1</v>
      </c>
      <c r="F5" s="506" t="s">
        <v>452</v>
      </c>
      <c r="G5" s="507">
        <v>1</v>
      </c>
      <c r="H5" s="507" t="s">
        <v>453</v>
      </c>
      <c r="I5" s="508">
        <v>551500</v>
      </c>
      <c r="J5" s="509">
        <f>+I5*G5</f>
        <v>551500</v>
      </c>
    </row>
    <row r="6" spans="5:13" ht="33" customHeight="1" thickBot="1" x14ac:dyDescent="0.35">
      <c r="E6" s="510">
        <v>2</v>
      </c>
      <c r="F6" s="511" t="s">
        <v>454</v>
      </c>
      <c r="G6" s="512">
        <v>1</v>
      </c>
      <c r="H6" s="512" t="s">
        <v>453</v>
      </c>
      <c r="I6" s="513">
        <v>3423358</v>
      </c>
      <c r="J6" s="514">
        <f>+I6*G6</f>
        <v>3423358</v>
      </c>
    </row>
    <row r="7" spans="5:13" ht="33" customHeight="1" x14ac:dyDescent="0.3">
      <c r="E7" s="510">
        <v>3</v>
      </c>
      <c r="F7" s="506" t="s">
        <v>455</v>
      </c>
      <c r="G7" s="512">
        <v>3</v>
      </c>
      <c r="H7" s="512" t="s">
        <v>453</v>
      </c>
      <c r="I7" s="513">
        <v>451100</v>
      </c>
      <c r="J7" s="514">
        <f>+I7*G7</f>
        <v>1353300</v>
      </c>
    </row>
    <row r="8" spans="5:13" ht="34.5" customHeight="1" x14ac:dyDescent="0.3">
      <c r="E8" s="510">
        <v>4</v>
      </c>
      <c r="F8" s="511" t="s">
        <v>456</v>
      </c>
      <c r="G8" s="512">
        <v>1</v>
      </c>
      <c r="H8" s="512" t="s">
        <v>453</v>
      </c>
      <c r="I8" s="513">
        <v>2635953.6</v>
      </c>
      <c r="J8" s="514">
        <f>+I8*G8</f>
        <v>2635953.6</v>
      </c>
    </row>
    <row r="9" spans="5:13" ht="30.75" customHeight="1" thickBot="1" x14ac:dyDescent="0.35">
      <c r="E9" s="515">
        <v>5</v>
      </c>
      <c r="F9" s="516" t="s">
        <v>457</v>
      </c>
      <c r="G9" s="517">
        <v>1</v>
      </c>
      <c r="H9" s="517" t="s">
        <v>453</v>
      </c>
      <c r="I9" s="518">
        <v>400000</v>
      </c>
      <c r="J9" s="519">
        <f>+I9*G9</f>
        <v>400000</v>
      </c>
    </row>
    <row r="10" spans="5:13" ht="24.9" customHeight="1" thickBot="1" x14ac:dyDescent="0.35">
      <c r="E10" s="623" t="s">
        <v>458</v>
      </c>
      <c r="F10" s="624"/>
      <c r="G10" s="624"/>
      <c r="H10" s="624"/>
      <c r="I10" s="624"/>
      <c r="J10" s="520">
        <f>SUM(J11:J27)</f>
        <v>1571855.82</v>
      </c>
    </row>
    <row r="11" spans="5:13" ht="24.9" customHeight="1" x14ac:dyDescent="0.3">
      <c r="E11" s="505">
        <v>6</v>
      </c>
      <c r="F11" s="521" t="s">
        <v>459</v>
      </c>
      <c r="G11" s="507">
        <v>5</v>
      </c>
      <c r="H11" s="507" t="s">
        <v>453</v>
      </c>
      <c r="I11" s="508">
        <v>4212</v>
      </c>
      <c r="J11" s="509">
        <f t="shared" ref="J11:J23" si="0">+I11*G11</f>
        <v>21060</v>
      </c>
    </row>
    <row r="12" spans="5:13" ht="24.9" customHeight="1" x14ac:dyDescent="0.3">
      <c r="E12" s="510">
        <v>7</v>
      </c>
      <c r="F12" s="522" t="s">
        <v>460</v>
      </c>
      <c r="G12" s="512">
        <v>4</v>
      </c>
      <c r="H12" s="512" t="s">
        <v>453</v>
      </c>
      <c r="I12" s="513">
        <v>19440</v>
      </c>
      <c r="J12" s="514">
        <f t="shared" si="0"/>
        <v>77760</v>
      </c>
    </row>
    <row r="13" spans="5:13" ht="24.9" customHeight="1" x14ac:dyDescent="0.3">
      <c r="E13" s="510">
        <v>8</v>
      </c>
      <c r="F13" s="522" t="s">
        <v>461</v>
      </c>
      <c r="G13" s="512">
        <f>4*3</f>
        <v>12</v>
      </c>
      <c r="H13" s="512" t="s">
        <v>462</v>
      </c>
      <c r="I13" s="513">
        <v>162</v>
      </c>
      <c r="J13" s="514">
        <f t="shared" si="0"/>
        <v>1944</v>
      </c>
      <c r="M13" s="523"/>
    </row>
    <row r="14" spans="5:13" ht="24.9" customHeight="1" x14ac:dyDescent="0.3">
      <c r="E14" s="510">
        <v>9</v>
      </c>
      <c r="F14" s="522" t="s">
        <v>463</v>
      </c>
      <c r="G14" s="512">
        <f>6*5+(12)</f>
        <v>42</v>
      </c>
      <c r="H14" s="512" t="s">
        <v>453</v>
      </c>
      <c r="I14" s="513">
        <v>75</v>
      </c>
      <c r="J14" s="514">
        <f t="shared" si="0"/>
        <v>3150</v>
      </c>
      <c r="M14" s="523"/>
    </row>
    <row r="15" spans="5:13" ht="24.9" customHeight="1" x14ac:dyDescent="0.3">
      <c r="E15" s="510">
        <v>10</v>
      </c>
      <c r="F15" s="522" t="s">
        <v>464</v>
      </c>
      <c r="G15" s="512">
        <f>30+12</f>
        <v>42</v>
      </c>
      <c r="H15" s="512" t="s">
        <v>79</v>
      </c>
      <c r="I15" s="513">
        <v>108</v>
      </c>
      <c r="J15" s="514">
        <f t="shared" si="0"/>
        <v>4536</v>
      </c>
      <c r="M15" s="523"/>
    </row>
    <row r="16" spans="5:13" ht="24.9" customHeight="1" x14ac:dyDescent="0.3">
      <c r="E16" s="510">
        <f>E15+1</f>
        <v>11</v>
      </c>
      <c r="F16" s="522" t="s">
        <v>465</v>
      </c>
      <c r="G16" s="512">
        <v>45</v>
      </c>
      <c r="H16" s="512" t="s">
        <v>466</v>
      </c>
      <c r="I16" s="513">
        <v>3570.11</v>
      </c>
      <c r="J16" s="514">
        <f t="shared" si="0"/>
        <v>160654.95000000001</v>
      </c>
      <c r="M16" s="523"/>
    </row>
    <row r="17" spans="5:13" ht="24.9" customHeight="1" x14ac:dyDescent="0.3">
      <c r="E17" s="510">
        <f t="shared" ref="E17:E25" si="1">E16+1</f>
        <v>12</v>
      </c>
      <c r="F17" s="522" t="s">
        <v>467</v>
      </c>
      <c r="G17" s="512">
        <v>45</v>
      </c>
      <c r="H17" s="512" t="s">
        <v>466</v>
      </c>
      <c r="I17" s="513">
        <v>7689.47</v>
      </c>
      <c r="J17" s="514">
        <f t="shared" si="0"/>
        <v>346026.15</v>
      </c>
      <c r="M17" s="523"/>
    </row>
    <row r="18" spans="5:13" ht="24.9" customHeight="1" x14ac:dyDescent="0.3">
      <c r="E18" s="510">
        <f t="shared" si="1"/>
        <v>13</v>
      </c>
      <c r="F18" s="522" t="s">
        <v>468</v>
      </c>
      <c r="G18" s="512">
        <v>12</v>
      </c>
      <c r="H18" s="512" t="s">
        <v>466</v>
      </c>
      <c r="I18" s="513">
        <v>5492.48</v>
      </c>
      <c r="J18" s="514">
        <f t="shared" si="0"/>
        <v>65909.759999999995</v>
      </c>
      <c r="M18" s="523"/>
    </row>
    <row r="19" spans="5:13" ht="24.9" customHeight="1" x14ac:dyDescent="0.3">
      <c r="E19" s="510">
        <f t="shared" si="1"/>
        <v>14</v>
      </c>
      <c r="F19" s="522" t="s">
        <v>469</v>
      </c>
      <c r="G19" s="512">
        <v>12</v>
      </c>
      <c r="H19" s="512" t="s">
        <v>466</v>
      </c>
      <c r="I19" s="513">
        <v>11259.58</v>
      </c>
      <c r="J19" s="514">
        <f t="shared" si="0"/>
        <v>135114.96</v>
      </c>
    </row>
    <row r="20" spans="5:13" ht="24.9" customHeight="1" x14ac:dyDescent="0.3">
      <c r="E20" s="510">
        <f t="shared" si="1"/>
        <v>15</v>
      </c>
      <c r="F20" s="522" t="s">
        <v>470</v>
      </c>
      <c r="G20" s="512">
        <v>45</v>
      </c>
      <c r="H20" s="512" t="s">
        <v>453</v>
      </c>
      <c r="I20" s="513">
        <v>850</v>
      </c>
      <c r="J20" s="514">
        <f t="shared" si="0"/>
        <v>38250</v>
      </c>
    </row>
    <row r="21" spans="5:13" ht="24.9" customHeight="1" x14ac:dyDescent="0.3">
      <c r="E21" s="510">
        <f t="shared" si="1"/>
        <v>16</v>
      </c>
      <c r="F21" s="522" t="s">
        <v>471</v>
      </c>
      <c r="G21" s="512">
        <v>45</v>
      </c>
      <c r="H21" s="512" t="s">
        <v>453</v>
      </c>
      <c r="I21" s="513">
        <v>1400</v>
      </c>
      <c r="J21" s="514">
        <f t="shared" si="0"/>
        <v>63000</v>
      </c>
    </row>
    <row r="22" spans="5:13" ht="24.9" customHeight="1" x14ac:dyDescent="0.3">
      <c r="E22" s="510">
        <f t="shared" si="1"/>
        <v>17</v>
      </c>
      <c r="F22" s="522" t="s">
        <v>472</v>
      </c>
      <c r="G22" s="512">
        <v>12</v>
      </c>
      <c r="H22" s="512" t="s">
        <v>453</v>
      </c>
      <c r="I22" s="513">
        <v>1300</v>
      </c>
      <c r="J22" s="514">
        <f t="shared" si="0"/>
        <v>15600</v>
      </c>
    </row>
    <row r="23" spans="5:13" ht="24.9" customHeight="1" x14ac:dyDescent="0.3">
      <c r="E23" s="510">
        <f t="shared" si="1"/>
        <v>18</v>
      </c>
      <c r="F23" s="522" t="s">
        <v>473</v>
      </c>
      <c r="G23" s="524">
        <v>12</v>
      </c>
      <c r="H23" s="512" t="s">
        <v>453</v>
      </c>
      <c r="I23" s="525">
        <v>1600</v>
      </c>
      <c r="J23" s="514">
        <f t="shared" si="0"/>
        <v>19200</v>
      </c>
    </row>
    <row r="24" spans="5:13" ht="24.9" customHeight="1" x14ac:dyDescent="0.3">
      <c r="E24" s="510">
        <f t="shared" si="1"/>
        <v>19</v>
      </c>
      <c r="F24" s="526" t="s">
        <v>474</v>
      </c>
      <c r="G24" s="524">
        <v>2</v>
      </c>
      <c r="H24" s="524" t="s">
        <v>453</v>
      </c>
      <c r="I24" s="525">
        <v>12000</v>
      </c>
      <c r="J24" s="527">
        <f>+I24*G24</f>
        <v>24000</v>
      </c>
    </row>
    <row r="25" spans="5:13" s="499" customFormat="1" ht="30" customHeight="1" x14ac:dyDescent="0.3">
      <c r="E25" s="528">
        <f t="shared" si="1"/>
        <v>20</v>
      </c>
      <c r="F25" s="526" t="s">
        <v>475</v>
      </c>
      <c r="G25" s="524">
        <v>50</v>
      </c>
      <c r="H25" s="524" t="s">
        <v>466</v>
      </c>
      <c r="I25" s="525">
        <v>3753</v>
      </c>
      <c r="J25" s="527">
        <f>+I25*G25</f>
        <v>187650</v>
      </c>
    </row>
    <row r="26" spans="5:13" s="499" customFormat="1" ht="30" customHeight="1" x14ac:dyDescent="0.3">
      <c r="E26" s="510">
        <v>21</v>
      </c>
      <c r="F26" s="522" t="s">
        <v>476</v>
      </c>
      <c r="G26" s="512">
        <v>12</v>
      </c>
      <c r="H26" s="512" t="s">
        <v>477</v>
      </c>
      <c r="I26" s="513">
        <v>22000</v>
      </c>
      <c r="J26" s="514">
        <f>+I26*G26</f>
        <v>264000</v>
      </c>
    </row>
    <row r="27" spans="5:13" s="499" customFormat="1" ht="30" customHeight="1" x14ac:dyDescent="0.3">
      <c r="E27" s="510">
        <v>22</v>
      </c>
      <c r="F27" s="522" t="s">
        <v>478</v>
      </c>
      <c r="G27" s="512">
        <v>6</v>
      </c>
      <c r="H27" s="512" t="s">
        <v>479</v>
      </c>
      <c r="I27" s="513">
        <v>24000</v>
      </c>
      <c r="J27" s="514">
        <f>+I27*G27</f>
        <v>144000</v>
      </c>
    </row>
    <row r="28" spans="5:13" s="499" customFormat="1" ht="30" customHeight="1" thickBot="1" x14ac:dyDescent="0.35">
      <c r="E28" s="515">
        <v>23</v>
      </c>
      <c r="F28" s="516" t="s">
        <v>480</v>
      </c>
      <c r="G28" s="517">
        <v>4</v>
      </c>
      <c r="H28" s="517" t="s">
        <v>398</v>
      </c>
      <c r="I28" s="518">
        <v>8000</v>
      </c>
      <c r="J28" s="529">
        <f>+I28*G28</f>
        <v>32000</v>
      </c>
    </row>
    <row r="29" spans="5:13" s="499" customFormat="1" ht="24.9" customHeight="1" thickBot="1" x14ac:dyDescent="0.35">
      <c r="E29" s="623" t="s">
        <v>481</v>
      </c>
      <c r="F29" s="625"/>
      <c r="G29" s="625"/>
      <c r="H29" s="625"/>
      <c r="I29" s="626"/>
      <c r="J29" s="504">
        <f>+J30</f>
        <v>1080000</v>
      </c>
    </row>
    <row r="30" spans="5:13" s="499" customFormat="1" ht="24.9" customHeight="1" thickBot="1" x14ac:dyDescent="0.35">
      <c r="E30" s="530">
        <v>24</v>
      </c>
      <c r="F30" s="531" t="s">
        <v>482</v>
      </c>
      <c r="G30" s="532">
        <v>90</v>
      </c>
      <c r="H30" s="532" t="s">
        <v>483</v>
      </c>
      <c r="I30" s="533">
        <v>12000</v>
      </c>
      <c r="J30" s="534">
        <f>+I30*G30</f>
        <v>1080000</v>
      </c>
    </row>
    <row r="31" spans="5:13" s="499" customFormat="1" ht="15" thickBot="1" x14ac:dyDescent="0.35">
      <c r="I31" s="535"/>
      <c r="J31" s="536"/>
    </row>
    <row r="32" spans="5:13" s="499" customFormat="1" ht="20.25" customHeight="1" thickBot="1" x14ac:dyDescent="0.35">
      <c r="H32" s="619" t="s">
        <v>70</v>
      </c>
      <c r="I32" s="619"/>
      <c r="J32" s="537">
        <f>+J30+J10+J4</f>
        <v>11015967.42</v>
      </c>
    </row>
    <row r="33" spans="5:9" s="499" customFormat="1" x14ac:dyDescent="0.3"/>
    <row r="34" spans="5:9" s="499" customFormat="1" x14ac:dyDescent="0.3"/>
    <row r="35" spans="5:9" s="499" customFormat="1" x14ac:dyDescent="0.3"/>
    <row r="36" spans="5:9" s="499" customFormat="1" x14ac:dyDescent="0.3"/>
    <row r="37" spans="5:9" s="499" customFormat="1" x14ac:dyDescent="0.3"/>
    <row r="38" spans="5:9" s="499" customFormat="1" x14ac:dyDescent="0.3"/>
    <row r="39" spans="5:9" s="499" customFormat="1" x14ac:dyDescent="0.3"/>
    <row r="40" spans="5:9" s="499" customFormat="1" x14ac:dyDescent="0.3"/>
    <row r="41" spans="5:9" s="499" customFormat="1" x14ac:dyDescent="0.3"/>
    <row r="42" spans="5:9" s="499" customFormat="1" x14ac:dyDescent="0.3"/>
    <row r="43" spans="5:9" s="499" customFormat="1" x14ac:dyDescent="0.3"/>
    <row r="44" spans="5:9" s="499" customFormat="1" x14ac:dyDescent="0.3"/>
    <row r="45" spans="5:9" s="499" customFormat="1" x14ac:dyDescent="0.3"/>
    <row r="46" spans="5:9" s="499" customFormat="1" x14ac:dyDescent="0.3">
      <c r="E46" s="538"/>
      <c r="F46" s="538"/>
      <c r="G46" s="538"/>
      <c r="H46" s="538"/>
      <c r="I46" s="538"/>
    </row>
  </sheetData>
  <mergeCells count="5">
    <mergeCell ref="E1:J2"/>
    <mergeCell ref="E4:I4"/>
    <mergeCell ref="E10:I10"/>
    <mergeCell ref="E29:I29"/>
    <mergeCell ref="H32:I32"/>
  </mergeCells>
  <pageMargins left="0.51181102362204722" right="0.31496062992125984" top="0.74803149606299213" bottom="0.74803149606299213" header="0.31496062992125984" footer="0.31496062992125984"/>
  <pageSetup paperSize="9" scale="9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0A1F4-209D-4EEC-8345-02CA0178C938}">
  <sheetPr>
    <outlinePr summaryBelow="0" summaryRight="0"/>
  </sheetPr>
  <dimension ref="A1:Z51"/>
  <sheetViews>
    <sheetView workbookViewId="0">
      <selection activeCell="B49" sqref="B49"/>
    </sheetView>
  </sheetViews>
  <sheetFormatPr baseColWidth="10" defaultColWidth="14.44140625" defaultRowHeight="15" customHeight="1" x14ac:dyDescent="0.3"/>
  <cols>
    <col min="1" max="1" width="14.44140625" style="545"/>
    <col min="2" max="2" width="110.5546875" style="545" customWidth="1"/>
    <col min="3" max="3" width="24.6640625" style="545" customWidth="1"/>
    <col min="4" max="4" width="21.33203125" style="545" customWidth="1"/>
    <col min="5" max="5" width="18.44140625" style="545" customWidth="1"/>
    <col min="6" max="6" width="36.5546875" style="545" customWidth="1"/>
    <col min="7" max="7" width="57.6640625" style="545" customWidth="1"/>
    <col min="8" max="16384" width="14.44140625" style="545"/>
  </cols>
  <sheetData>
    <row r="1" spans="1:26" ht="15" customHeight="1" thickBot="1" x14ac:dyDescent="0.35">
      <c r="A1" s="539"/>
      <c r="B1" s="540"/>
      <c r="C1" s="540"/>
      <c r="D1" s="541"/>
      <c r="E1" s="541"/>
      <c r="F1" s="541"/>
      <c r="G1" s="542"/>
      <c r="H1" s="543"/>
      <c r="I1" s="543"/>
      <c r="J1" s="543"/>
      <c r="K1" s="543"/>
      <c r="L1" s="543"/>
      <c r="M1" s="544"/>
      <c r="N1" s="544"/>
      <c r="O1" s="544"/>
      <c r="P1" s="544"/>
      <c r="Q1" s="544"/>
      <c r="R1" s="544"/>
      <c r="S1" s="544"/>
      <c r="T1" s="544"/>
      <c r="U1" s="544"/>
      <c r="V1" s="544"/>
      <c r="W1" s="544"/>
      <c r="X1" s="544"/>
      <c r="Y1" s="544"/>
      <c r="Z1" s="544"/>
    </row>
    <row r="2" spans="1:26" ht="18" thickBot="1" x14ac:dyDescent="0.35">
      <c r="A2" s="627" t="s">
        <v>484</v>
      </c>
      <c r="B2" s="628"/>
      <c r="C2" s="628"/>
      <c r="D2" s="628"/>
      <c r="E2" s="628"/>
      <c r="F2" s="628"/>
      <c r="G2" s="629"/>
      <c r="H2" s="543"/>
      <c r="I2" s="543"/>
      <c r="J2" s="543"/>
      <c r="K2" s="543"/>
      <c r="L2" s="543"/>
      <c r="M2" s="544"/>
      <c r="N2" s="544"/>
      <c r="O2" s="544"/>
      <c r="P2" s="544"/>
      <c r="Q2" s="544"/>
      <c r="R2" s="544"/>
      <c r="S2" s="544"/>
      <c r="T2" s="544"/>
      <c r="U2" s="544"/>
      <c r="V2" s="544"/>
      <c r="W2" s="544"/>
      <c r="X2" s="544"/>
      <c r="Y2" s="544"/>
      <c r="Z2" s="544"/>
    </row>
    <row r="3" spans="1:26" thickBot="1" x14ac:dyDescent="0.35">
      <c r="A3" s="546"/>
      <c r="B3" s="544"/>
      <c r="C3" s="544"/>
      <c r="D3" s="543"/>
      <c r="E3" s="543"/>
      <c r="F3" s="543"/>
      <c r="G3" s="547"/>
      <c r="H3" s="543"/>
      <c r="I3" s="543"/>
      <c r="J3" s="543"/>
      <c r="K3" s="543"/>
      <c r="L3" s="543"/>
      <c r="M3" s="544"/>
      <c r="N3" s="544"/>
      <c r="O3" s="544"/>
      <c r="P3" s="544"/>
      <c r="Q3" s="544"/>
      <c r="R3" s="544"/>
      <c r="S3" s="544"/>
      <c r="T3" s="544"/>
      <c r="U3" s="544"/>
      <c r="V3" s="544"/>
      <c r="W3" s="544"/>
      <c r="X3" s="544"/>
      <c r="Y3" s="544"/>
      <c r="Z3" s="544"/>
    </row>
    <row r="4" spans="1:26" ht="18" thickBot="1" x14ac:dyDescent="0.35">
      <c r="A4" s="546"/>
      <c r="B4" s="627" t="s">
        <v>331</v>
      </c>
      <c r="C4" s="628"/>
      <c r="D4" s="628"/>
      <c r="E4" s="629"/>
      <c r="F4" s="548" t="s">
        <v>332</v>
      </c>
      <c r="G4" s="549" t="s">
        <v>333</v>
      </c>
      <c r="H4" s="543"/>
      <c r="I4" s="543"/>
      <c r="J4" s="543"/>
      <c r="K4" s="543"/>
      <c r="L4" s="543"/>
      <c r="M4" s="544"/>
      <c r="N4" s="544"/>
      <c r="O4" s="544"/>
      <c r="P4" s="544"/>
      <c r="Q4" s="544"/>
      <c r="R4" s="544"/>
      <c r="S4" s="544"/>
      <c r="T4" s="544"/>
      <c r="U4" s="544"/>
      <c r="V4" s="544"/>
      <c r="W4" s="544"/>
      <c r="X4" s="544"/>
      <c r="Y4" s="544"/>
      <c r="Z4" s="544"/>
    </row>
    <row r="5" spans="1:26" ht="18" thickBot="1" x14ac:dyDescent="0.35">
      <c r="A5" s="546" t="s">
        <v>170</v>
      </c>
      <c r="B5" s="550" t="s">
        <v>334</v>
      </c>
      <c r="C5" s="551" t="s">
        <v>335</v>
      </c>
      <c r="D5" s="552" t="s">
        <v>31</v>
      </c>
      <c r="E5" s="552" t="s">
        <v>336</v>
      </c>
      <c r="F5" s="553" t="s">
        <v>337</v>
      </c>
      <c r="G5" s="554" t="s">
        <v>338</v>
      </c>
      <c r="H5" s="543"/>
      <c r="I5" s="543"/>
      <c r="J5" s="543"/>
      <c r="K5" s="543"/>
      <c r="L5" s="543"/>
      <c r="M5" s="544"/>
      <c r="N5" s="544"/>
      <c r="O5" s="544"/>
      <c r="P5" s="544"/>
      <c r="Q5" s="544"/>
      <c r="R5" s="544"/>
      <c r="S5" s="544"/>
      <c r="T5" s="544"/>
      <c r="U5" s="544"/>
      <c r="V5" s="544"/>
      <c r="W5" s="544"/>
      <c r="X5" s="544"/>
      <c r="Y5" s="544"/>
      <c r="Z5" s="544"/>
    </row>
    <row r="6" spans="1:26" ht="18" thickBot="1" x14ac:dyDescent="0.35">
      <c r="A6" s="546"/>
      <c r="B6" s="555" t="s">
        <v>1</v>
      </c>
      <c r="C6" s="544"/>
      <c r="D6" s="543"/>
      <c r="E6" s="543"/>
      <c r="F6" s="543"/>
      <c r="G6" s="556">
        <f>SUM(F8:F47)</f>
        <v>3434493.8000000003</v>
      </c>
      <c r="H6" s="543"/>
      <c r="I6" s="543"/>
      <c r="J6" s="543"/>
      <c r="K6" s="543"/>
      <c r="L6" s="543"/>
      <c r="M6" s="544"/>
      <c r="N6" s="544"/>
      <c r="O6" s="544"/>
      <c r="P6" s="544"/>
      <c r="Q6" s="544"/>
      <c r="R6" s="544"/>
      <c r="S6" s="544"/>
      <c r="T6" s="544"/>
      <c r="U6" s="544"/>
      <c r="V6" s="544"/>
      <c r="W6" s="544"/>
      <c r="X6" s="544"/>
      <c r="Y6" s="544"/>
      <c r="Z6" s="544"/>
    </row>
    <row r="7" spans="1:26" ht="16.2" thickBot="1" x14ac:dyDescent="0.35">
      <c r="A7" s="557"/>
      <c r="B7" s="558" t="s">
        <v>339</v>
      </c>
      <c r="C7" s="559"/>
      <c r="D7" s="560"/>
      <c r="E7" s="560"/>
      <c r="F7" s="560"/>
      <c r="G7" s="561"/>
      <c r="H7" s="543"/>
      <c r="I7" s="543"/>
      <c r="J7" s="543"/>
      <c r="K7" s="543"/>
      <c r="L7" s="543"/>
      <c r="M7" s="544"/>
      <c r="N7" s="544"/>
      <c r="O7" s="544"/>
      <c r="P7" s="544"/>
      <c r="Q7" s="544"/>
      <c r="R7" s="544"/>
      <c r="S7" s="544"/>
      <c r="T7" s="544"/>
      <c r="U7" s="544"/>
      <c r="V7" s="544"/>
      <c r="W7" s="544"/>
      <c r="X7" s="544"/>
      <c r="Y7" s="544"/>
      <c r="Z7" s="544"/>
    </row>
    <row r="8" spans="1:26" ht="15.6" x14ac:dyDescent="0.3">
      <c r="A8" s="562">
        <v>1</v>
      </c>
      <c r="B8" s="563" t="s">
        <v>485</v>
      </c>
      <c r="C8" s="564" t="s">
        <v>172</v>
      </c>
      <c r="D8" s="565">
        <v>76</v>
      </c>
      <c r="E8" s="566">
        <v>1419</v>
      </c>
      <c r="F8" s="567">
        <f t="shared" ref="F8:F46" si="0">D8*E8</f>
        <v>107844</v>
      </c>
      <c r="G8" s="547"/>
      <c r="H8" s="543"/>
      <c r="I8" s="543"/>
      <c r="J8" s="543"/>
      <c r="K8" s="543"/>
      <c r="L8" s="543"/>
      <c r="M8" s="544"/>
      <c r="N8" s="544"/>
      <c r="O8" s="544"/>
      <c r="P8" s="544"/>
      <c r="Q8" s="544"/>
      <c r="R8" s="544"/>
      <c r="S8" s="544"/>
      <c r="T8" s="544"/>
      <c r="U8" s="544"/>
      <c r="V8" s="544"/>
      <c r="W8" s="544"/>
      <c r="X8" s="544"/>
      <c r="Y8" s="544"/>
      <c r="Z8" s="544"/>
    </row>
    <row r="9" spans="1:26" ht="15.6" x14ac:dyDescent="0.3">
      <c r="A9" s="568">
        <v>2</v>
      </c>
      <c r="B9" s="569" t="s">
        <v>486</v>
      </c>
      <c r="C9" s="570" t="s">
        <v>201</v>
      </c>
      <c r="D9" s="571">
        <v>34</v>
      </c>
      <c r="E9" s="572">
        <v>363.63</v>
      </c>
      <c r="F9" s="573">
        <f t="shared" si="0"/>
        <v>12363.42</v>
      </c>
      <c r="G9" s="547"/>
      <c r="H9" s="543"/>
      <c r="I9" s="543"/>
      <c r="J9" s="543"/>
      <c r="K9" s="543"/>
      <c r="L9" s="543"/>
      <c r="M9" s="544"/>
      <c r="N9" s="544"/>
      <c r="O9" s="544"/>
      <c r="P9" s="544"/>
      <c r="Q9" s="544"/>
      <c r="R9" s="544"/>
      <c r="S9" s="544"/>
      <c r="T9" s="544"/>
      <c r="U9" s="544"/>
      <c r="V9" s="544"/>
      <c r="W9" s="544"/>
      <c r="X9" s="544"/>
      <c r="Y9" s="544"/>
      <c r="Z9" s="544"/>
    </row>
    <row r="10" spans="1:26" ht="15.6" x14ac:dyDescent="0.3">
      <c r="A10" s="568">
        <v>3</v>
      </c>
      <c r="B10" s="569" t="s">
        <v>487</v>
      </c>
      <c r="C10" s="570" t="s">
        <v>201</v>
      </c>
      <c r="D10" s="571">
        <v>1</v>
      </c>
      <c r="E10" s="572">
        <v>518.17999999999995</v>
      </c>
      <c r="F10" s="573">
        <f t="shared" si="0"/>
        <v>518.17999999999995</v>
      </c>
      <c r="G10" s="547"/>
      <c r="H10" s="543"/>
      <c r="I10" s="543"/>
      <c r="J10" s="543"/>
      <c r="K10" s="543"/>
      <c r="L10" s="543"/>
      <c r="M10" s="544"/>
      <c r="N10" s="544"/>
      <c r="O10" s="544"/>
      <c r="P10" s="544"/>
      <c r="Q10" s="544"/>
      <c r="R10" s="544"/>
      <c r="S10" s="544"/>
      <c r="T10" s="544"/>
      <c r="U10" s="544"/>
      <c r="V10" s="544"/>
      <c r="W10" s="544"/>
      <c r="X10" s="544"/>
      <c r="Y10" s="544"/>
      <c r="Z10" s="544"/>
    </row>
    <row r="11" spans="1:26" ht="15.6" x14ac:dyDescent="0.3">
      <c r="A11" s="568">
        <v>4</v>
      </c>
      <c r="B11" s="569" t="s">
        <v>488</v>
      </c>
      <c r="C11" s="570" t="s">
        <v>201</v>
      </c>
      <c r="D11" s="571">
        <v>12</v>
      </c>
      <c r="E11" s="574">
        <v>536.36</v>
      </c>
      <c r="F11" s="573">
        <f t="shared" si="0"/>
        <v>6436.32</v>
      </c>
      <c r="G11" s="547"/>
      <c r="H11" s="543"/>
      <c r="I11" s="543"/>
      <c r="J11" s="543"/>
      <c r="K11" s="543"/>
      <c r="L11" s="543"/>
      <c r="M11" s="544"/>
      <c r="N11" s="544"/>
      <c r="O11" s="544"/>
      <c r="P11" s="544"/>
      <c r="Q11" s="544"/>
      <c r="R11" s="544"/>
      <c r="S11" s="544"/>
      <c r="T11" s="544"/>
      <c r="U11" s="544"/>
      <c r="V11" s="544"/>
      <c r="W11" s="544"/>
      <c r="X11" s="544"/>
      <c r="Y11" s="544"/>
      <c r="Z11" s="544"/>
    </row>
    <row r="12" spans="1:26" ht="15.6" x14ac:dyDescent="0.3">
      <c r="A12" s="568">
        <v>5</v>
      </c>
      <c r="B12" s="569" t="s">
        <v>489</v>
      </c>
      <c r="C12" s="570" t="s">
        <v>201</v>
      </c>
      <c r="D12" s="571">
        <v>4</v>
      </c>
      <c r="E12" s="572">
        <v>936.63</v>
      </c>
      <c r="F12" s="573">
        <f t="shared" si="0"/>
        <v>3746.52</v>
      </c>
      <c r="G12" s="547"/>
      <c r="H12" s="543"/>
      <c r="I12" s="543"/>
      <c r="J12" s="543"/>
      <c r="K12" s="543"/>
      <c r="L12" s="543"/>
      <c r="M12" s="544"/>
      <c r="N12" s="544"/>
      <c r="O12" s="544"/>
      <c r="P12" s="544"/>
      <c r="Q12" s="544"/>
      <c r="R12" s="544"/>
      <c r="S12" s="544"/>
      <c r="T12" s="544"/>
      <c r="U12" s="544"/>
      <c r="V12" s="544"/>
      <c r="W12" s="544"/>
      <c r="X12" s="544"/>
      <c r="Y12" s="544"/>
      <c r="Z12" s="544"/>
    </row>
    <row r="13" spans="1:26" ht="15.6" x14ac:dyDescent="0.3">
      <c r="A13" s="568">
        <v>6</v>
      </c>
      <c r="B13" s="569" t="s">
        <v>490</v>
      </c>
      <c r="C13" s="570" t="s">
        <v>201</v>
      </c>
      <c r="D13" s="571">
        <v>20</v>
      </c>
      <c r="E13" s="572">
        <v>329.75</v>
      </c>
      <c r="F13" s="573">
        <f t="shared" si="0"/>
        <v>6595</v>
      </c>
      <c r="G13" s="547"/>
      <c r="H13" s="543"/>
      <c r="I13" s="543"/>
      <c r="J13" s="543"/>
      <c r="K13" s="543"/>
      <c r="L13" s="543"/>
      <c r="M13" s="544"/>
      <c r="N13" s="544"/>
      <c r="O13" s="544"/>
      <c r="P13" s="544"/>
      <c r="Q13" s="544"/>
      <c r="R13" s="544"/>
      <c r="S13" s="544"/>
      <c r="T13" s="544"/>
      <c r="U13" s="544"/>
      <c r="V13" s="544"/>
      <c r="W13" s="544"/>
      <c r="X13" s="544"/>
      <c r="Y13" s="544"/>
      <c r="Z13" s="544"/>
    </row>
    <row r="14" spans="1:26" ht="15.6" x14ac:dyDescent="0.3">
      <c r="A14" s="568">
        <v>7</v>
      </c>
      <c r="B14" s="569" t="s">
        <v>491</v>
      </c>
      <c r="C14" s="570" t="s">
        <v>201</v>
      </c>
      <c r="D14" s="571">
        <v>3</v>
      </c>
      <c r="E14" s="572">
        <v>376.5</v>
      </c>
      <c r="F14" s="573">
        <f t="shared" si="0"/>
        <v>1129.5</v>
      </c>
      <c r="G14" s="547"/>
      <c r="H14" s="543"/>
      <c r="I14" s="543"/>
      <c r="J14" s="543"/>
      <c r="K14" s="543"/>
      <c r="L14" s="543"/>
      <c r="M14" s="544"/>
      <c r="N14" s="544"/>
      <c r="O14" s="544"/>
      <c r="P14" s="544"/>
      <c r="Q14" s="544"/>
      <c r="R14" s="544"/>
      <c r="S14" s="544"/>
      <c r="T14" s="544"/>
      <c r="U14" s="544"/>
      <c r="V14" s="544"/>
      <c r="W14" s="544"/>
      <c r="X14" s="544"/>
      <c r="Y14" s="544"/>
      <c r="Z14" s="544"/>
    </row>
    <row r="15" spans="1:26" ht="15.6" x14ac:dyDescent="0.3">
      <c r="A15" s="568">
        <v>8</v>
      </c>
      <c r="B15" s="569" t="s">
        <v>492</v>
      </c>
      <c r="C15" s="570" t="s">
        <v>201</v>
      </c>
      <c r="D15" s="571">
        <v>9</v>
      </c>
      <c r="E15" s="572">
        <v>2321</v>
      </c>
      <c r="F15" s="573">
        <f t="shared" si="0"/>
        <v>20889</v>
      </c>
      <c r="G15" s="547"/>
      <c r="H15" s="543"/>
      <c r="I15" s="543"/>
      <c r="J15" s="543"/>
      <c r="K15" s="543"/>
      <c r="L15" s="543"/>
      <c r="M15" s="544"/>
      <c r="N15" s="544"/>
      <c r="O15" s="544"/>
      <c r="P15" s="544"/>
      <c r="Q15" s="544"/>
      <c r="R15" s="544"/>
      <c r="S15" s="544"/>
      <c r="T15" s="544"/>
      <c r="U15" s="544"/>
      <c r="V15" s="544"/>
      <c r="W15" s="544"/>
      <c r="X15" s="544"/>
      <c r="Y15" s="544"/>
      <c r="Z15" s="544"/>
    </row>
    <row r="16" spans="1:26" ht="15.6" x14ac:dyDescent="0.3">
      <c r="A16" s="568">
        <v>9</v>
      </c>
      <c r="B16" s="569" t="s">
        <v>493</v>
      </c>
      <c r="C16" s="570" t="s">
        <v>201</v>
      </c>
      <c r="D16" s="571">
        <v>1</v>
      </c>
      <c r="E16" s="572">
        <v>185759.85</v>
      </c>
      <c r="F16" s="573">
        <f t="shared" si="0"/>
        <v>185759.85</v>
      </c>
      <c r="G16" s="547"/>
      <c r="H16" s="543"/>
      <c r="I16" s="543"/>
      <c r="J16" s="543"/>
      <c r="K16" s="543"/>
      <c r="L16" s="543"/>
      <c r="M16" s="544"/>
      <c r="N16" s="544"/>
      <c r="O16" s="544"/>
      <c r="P16" s="544"/>
      <c r="Q16" s="544"/>
      <c r="R16" s="544"/>
      <c r="S16" s="544"/>
      <c r="T16" s="544"/>
      <c r="U16" s="544"/>
      <c r="V16" s="544"/>
      <c r="W16" s="544"/>
      <c r="X16" s="544"/>
      <c r="Y16" s="544"/>
      <c r="Z16" s="544"/>
    </row>
    <row r="17" spans="1:26" ht="15.6" x14ac:dyDescent="0.3">
      <c r="A17" s="568">
        <v>10</v>
      </c>
      <c r="B17" s="569" t="s">
        <v>494</v>
      </c>
      <c r="C17" s="570" t="s">
        <v>201</v>
      </c>
      <c r="D17" s="571">
        <v>1</v>
      </c>
      <c r="E17" s="572">
        <v>301480.99</v>
      </c>
      <c r="F17" s="573">
        <f t="shared" si="0"/>
        <v>301480.99</v>
      </c>
      <c r="G17" s="547"/>
      <c r="H17" s="543"/>
      <c r="I17" s="543"/>
      <c r="J17" s="543"/>
      <c r="K17" s="543"/>
      <c r="L17" s="543"/>
      <c r="M17" s="544"/>
      <c r="N17" s="544"/>
      <c r="O17" s="544"/>
      <c r="P17" s="544"/>
      <c r="Q17" s="544"/>
      <c r="R17" s="544"/>
      <c r="S17" s="544"/>
      <c r="T17" s="544"/>
      <c r="U17" s="544"/>
      <c r="V17" s="544"/>
      <c r="W17" s="544"/>
      <c r="X17" s="544"/>
      <c r="Y17" s="544"/>
      <c r="Z17" s="544"/>
    </row>
    <row r="18" spans="1:26" ht="15.6" x14ac:dyDescent="0.3">
      <c r="A18" s="568">
        <v>11</v>
      </c>
      <c r="B18" s="569" t="s">
        <v>495</v>
      </c>
      <c r="C18" s="570" t="s">
        <v>201</v>
      </c>
      <c r="D18" s="571">
        <v>1</v>
      </c>
      <c r="E18" s="572">
        <v>67974.38</v>
      </c>
      <c r="F18" s="573">
        <f t="shared" si="0"/>
        <v>67974.38</v>
      </c>
      <c r="G18" s="547"/>
      <c r="H18" s="543"/>
      <c r="I18" s="543"/>
      <c r="J18" s="543"/>
      <c r="K18" s="543"/>
      <c r="L18" s="543"/>
      <c r="M18" s="544"/>
      <c r="N18" s="544"/>
      <c r="O18" s="544"/>
      <c r="P18" s="544"/>
      <c r="Q18" s="544"/>
      <c r="R18" s="544"/>
      <c r="S18" s="544"/>
      <c r="T18" s="544"/>
      <c r="U18" s="544"/>
      <c r="V18" s="544"/>
      <c r="W18" s="544"/>
      <c r="X18" s="544"/>
      <c r="Y18" s="544"/>
      <c r="Z18" s="544"/>
    </row>
    <row r="19" spans="1:26" ht="15.6" x14ac:dyDescent="0.3">
      <c r="A19" s="568">
        <v>12</v>
      </c>
      <c r="B19" s="569" t="s">
        <v>496</v>
      </c>
      <c r="C19" s="570" t="s">
        <v>201</v>
      </c>
      <c r="D19" s="571">
        <v>1</v>
      </c>
      <c r="E19" s="572">
        <v>599983</v>
      </c>
      <c r="F19" s="573">
        <f t="shared" si="0"/>
        <v>599983</v>
      </c>
      <c r="G19" s="547"/>
      <c r="H19" s="543"/>
      <c r="I19" s="543"/>
      <c r="J19" s="543"/>
      <c r="K19" s="543"/>
      <c r="L19" s="543"/>
      <c r="M19" s="544"/>
      <c r="N19" s="544"/>
      <c r="O19" s="544"/>
      <c r="P19" s="544"/>
      <c r="Q19" s="544"/>
      <c r="R19" s="544"/>
      <c r="S19" s="544"/>
      <c r="T19" s="544"/>
      <c r="U19" s="544"/>
      <c r="V19" s="544"/>
      <c r="W19" s="544"/>
      <c r="X19" s="544"/>
      <c r="Y19" s="544"/>
      <c r="Z19" s="544"/>
    </row>
    <row r="20" spans="1:26" ht="15.6" x14ac:dyDescent="0.3">
      <c r="A20" s="568">
        <v>13</v>
      </c>
      <c r="B20" s="569" t="s">
        <v>497</v>
      </c>
      <c r="C20" s="570" t="s">
        <v>201</v>
      </c>
      <c r="D20" s="571">
        <v>1</v>
      </c>
      <c r="E20" s="575">
        <v>34957.019999999997</v>
      </c>
      <c r="F20" s="573">
        <f t="shared" si="0"/>
        <v>34957.019999999997</v>
      </c>
      <c r="G20" s="547"/>
      <c r="H20" s="543"/>
      <c r="I20" s="543"/>
      <c r="J20" s="543"/>
      <c r="K20" s="543"/>
      <c r="L20" s="543"/>
      <c r="M20" s="544"/>
      <c r="N20" s="544"/>
      <c r="O20" s="544"/>
      <c r="P20" s="544"/>
      <c r="Q20" s="544"/>
      <c r="R20" s="544"/>
      <c r="S20" s="544"/>
      <c r="T20" s="544"/>
      <c r="U20" s="544"/>
      <c r="V20" s="544"/>
      <c r="W20" s="544"/>
      <c r="X20" s="544"/>
      <c r="Y20" s="544"/>
      <c r="Z20" s="544"/>
    </row>
    <row r="21" spans="1:26" ht="15.6" x14ac:dyDescent="0.3">
      <c r="A21" s="568">
        <v>14</v>
      </c>
      <c r="B21" s="569" t="s">
        <v>498</v>
      </c>
      <c r="C21" s="570" t="s">
        <v>201</v>
      </c>
      <c r="D21" s="571">
        <v>1</v>
      </c>
      <c r="E21" s="572">
        <v>4048</v>
      </c>
      <c r="F21" s="573">
        <f t="shared" si="0"/>
        <v>4048</v>
      </c>
      <c r="G21" s="547"/>
      <c r="H21" s="543"/>
      <c r="I21" s="543"/>
      <c r="J21" s="543"/>
      <c r="K21" s="543"/>
      <c r="L21" s="543"/>
      <c r="M21" s="544"/>
      <c r="N21" s="544"/>
      <c r="O21" s="544"/>
      <c r="P21" s="544"/>
      <c r="Q21" s="544"/>
      <c r="R21" s="544"/>
      <c r="S21" s="544"/>
      <c r="T21" s="544"/>
      <c r="U21" s="544"/>
      <c r="V21" s="544"/>
      <c r="W21" s="544"/>
      <c r="X21" s="544"/>
      <c r="Y21" s="544"/>
      <c r="Z21" s="544"/>
    </row>
    <row r="22" spans="1:26" ht="15.6" x14ac:dyDescent="0.3">
      <c r="A22" s="568">
        <v>15</v>
      </c>
      <c r="B22" s="569" t="s">
        <v>499</v>
      </c>
      <c r="C22" s="570" t="s">
        <v>201</v>
      </c>
      <c r="D22" s="571">
        <v>1</v>
      </c>
      <c r="E22" s="572">
        <v>502592.56</v>
      </c>
      <c r="F22" s="573">
        <f t="shared" si="0"/>
        <v>502592.56</v>
      </c>
      <c r="G22" s="547"/>
      <c r="H22" s="543"/>
      <c r="I22" s="543"/>
      <c r="J22" s="543"/>
      <c r="K22" s="543"/>
      <c r="L22" s="543"/>
      <c r="M22" s="544"/>
      <c r="N22" s="544"/>
      <c r="O22" s="544"/>
      <c r="P22" s="544"/>
      <c r="Q22" s="544"/>
      <c r="R22" s="544"/>
      <c r="S22" s="544"/>
      <c r="T22" s="544"/>
      <c r="U22" s="544"/>
      <c r="V22" s="544"/>
      <c r="W22" s="544"/>
      <c r="X22" s="544"/>
      <c r="Y22" s="544"/>
      <c r="Z22" s="544"/>
    </row>
    <row r="23" spans="1:26" ht="15.6" x14ac:dyDescent="0.3">
      <c r="A23" s="568">
        <v>16</v>
      </c>
      <c r="B23" s="569" t="s">
        <v>500</v>
      </c>
      <c r="C23" s="570" t="s">
        <v>201</v>
      </c>
      <c r="D23" s="571">
        <v>1</v>
      </c>
      <c r="E23" s="572">
        <v>82518.12</v>
      </c>
      <c r="F23" s="573">
        <f t="shared" si="0"/>
        <v>82518.12</v>
      </c>
      <c r="G23" s="547"/>
      <c r="H23" s="543"/>
      <c r="I23" s="543"/>
      <c r="J23" s="543"/>
      <c r="K23" s="543"/>
      <c r="L23" s="543"/>
      <c r="M23" s="544"/>
      <c r="N23" s="544"/>
      <c r="O23" s="544"/>
      <c r="P23" s="544"/>
      <c r="Q23" s="544"/>
      <c r="R23" s="544"/>
      <c r="S23" s="544"/>
      <c r="T23" s="544"/>
      <c r="U23" s="544"/>
      <c r="V23" s="544"/>
      <c r="W23" s="544"/>
      <c r="X23" s="544"/>
      <c r="Y23" s="544"/>
      <c r="Z23" s="544"/>
    </row>
    <row r="24" spans="1:26" ht="15.6" x14ac:dyDescent="0.3">
      <c r="A24" s="568">
        <v>17</v>
      </c>
      <c r="B24" s="569" t="s">
        <v>501</v>
      </c>
      <c r="C24" s="570" t="s">
        <v>201</v>
      </c>
      <c r="D24" s="571">
        <v>1</v>
      </c>
      <c r="E24" s="572">
        <v>314448.03999999998</v>
      </c>
      <c r="F24" s="573">
        <f t="shared" si="0"/>
        <v>314448.03999999998</v>
      </c>
      <c r="G24" s="547"/>
      <c r="H24" s="543"/>
      <c r="I24" s="543"/>
      <c r="J24" s="543"/>
      <c r="K24" s="543"/>
      <c r="L24" s="543"/>
      <c r="M24" s="544"/>
      <c r="N24" s="544"/>
      <c r="O24" s="544"/>
      <c r="P24" s="544"/>
      <c r="Q24" s="544"/>
      <c r="R24" s="544"/>
      <c r="S24" s="544"/>
      <c r="T24" s="544"/>
      <c r="U24" s="544"/>
      <c r="V24" s="544"/>
      <c r="W24" s="544"/>
      <c r="X24" s="544"/>
      <c r="Y24" s="544"/>
      <c r="Z24" s="544"/>
    </row>
    <row r="25" spans="1:26" ht="15.6" x14ac:dyDescent="0.3">
      <c r="A25" s="568">
        <v>19</v>
      </c>
      <c r="B25" s="569" t="s">
        <v>502</v>
      </c>
      <c r="C25" s="570" t="s">
        <v>201</v>
      </c>
      <c r="D25" s="571">
        <v>1</v>
      </c>
      <c r="E25" s="572">
        <v>11648</v>
      </c>
      <c r="F25" s="573">
        <f t="shared" si="0"/>
        <v>11648</v>
      </c>
      <c r="G25" s="547"/>
      <c r="H25" s="543"/>
      <c r="I25" s="543"/>
      <c r="J25" s="543"/>
      <c r="K25" s="543"/>
      <c r="L25" s="543"/>
      <c r="M25" s="544"/>
      <c r="N25" s="544"/>
      <c r="O25" s="544"/>
      <c r="P25" s="544"/>
      <c r="Q25" s="544"/>
      <c r="R25" s="544"/>
      <c r="S25" s="544"/>
      <c r="T25" s="544"/>
      <c r="U25" s="544"/>
      <c r="V25" s="544"/>
      <c r="W25" s="544"/>
      <c r="X25" s="544"/>
      <c r="Y25" s="544"/>
      <c r="Z25" s="544"/>
    </row>
    <row r="26" spans="1:26" ht="15.6" x14ac:dyDescent="0.3">
      <c r="A26" s="568">
        <v>20</v>
      </c>
      <c r="B26" s="569" t="s">
        <v>503</v>
      </c>
      <c r="C26" s="570" t="s">
        <v>201</v>
      </c>
      <c r="D26" s="571">
        <v>4</v>
      </c>
      <c r="E26" s="572">
        <v>6231.4</v>
      </c>
      <c r="F26" s="573">
        <f t="shared" si="0"/>
        <v>24925.599999999999</v>
      </c>
      <c r="G26" s="547"/>
      <c r="H26" s="543"/>
      <c r="I26" s="543"/>
      <c r="J26" s="543"/>
      <c r="K26" s="543"/>
      <c r="L26" s="543"/>
      <c r="M26" s="544"/>
      <c r="N26" s="544"/>
      <c r="O26" s="544"/>
      <c r="P26" s="544"/>
      <c r="Q26" s="544"/>
      <c r="R26" s="544"/>
      <c r="S26" s="544"/>
      <c r="T26" s="544"/>
      <c r="U26" s="544"/>
      <c r="V26" s="544"/>
      <c r="W26" s="544"/>
      <c r="X26" s="544"/>
      <c r="Y26" s="544"/>
      <c r="Z26" s="544"/>
    </row>
    <row r="27" spans="1:26" ht="15.6" x14ac:dyDescent="0.3">
      <c r="A27" s="568">
        <v>21</v>
      </c>
      <c r="B27" s="569" t="s">
        <v>504</v>
      </c>
      <c r="C27" s="570" t="s">
        <v>201</v>
      </c>
      <c r="D27" s="571">
        <v>1</v>
      </c>
      <c r="E27" s="572">
        <v>270483.18</v>
      </c>
      <c r="F27" s="573">
        <f t="shared" si="0"/>
        <v>270483.18</v>
      </c>
      <c r="G27" s="547"/>
      <c r="H27" s="543"/>
      <c r="I27" s="543"/>
      <c r="J27" s="543"/>
      <c r="K27" s="543"/>
      <c r="L27" s="543"/>
      <c r="M27" s="544"/>
      <c r="N27" s="544"/>
      <c r="O27" s="544"/>
      <c r="P27" s="544"/>
      <c r="Q27" s="544"/>
      <c r="R27" s="544"/>
      <c r="S27" s="544"/>
      <c r="T27" s="544"/>
      <c r="U27" s="544"/>
      <c r="V27" s="544"/>
      <c r="W27" s="544"/>
      <c r="X27" s="544"/>
      <c r="Y27" s="544"/>
      <c r="Z27" s="544"/>
    </row>
    <row r="28" spans="1:26" ht="15.6" x14ac:dyDescent="0.3">
      <c r="A28" s="568">
        <v>22</v>
      </c>
      <c r="B28" s="569" t="s">
        <v>505</v>
      </c>
      <c r="C28" s="570" t="s">
        <v>201</v>
      </c>
      <c r="D28" s="571">
        <v>1</v>
      </c>
      <c r="E28" s="572">
        <v>271484.28999999998</v>
      </c>
      <c r="F28" s="573">
        <f t="shared" si="0"/>
        <v>271484.28999999998</v>
      </c>
      <c r="G28" s="547"/>
      <c r="H28" s="543"/>
      <c r="I28" s="543"/>
      <c r="J28" s="543"/>
      <c r="K28" s="543"/>
      <c r="L28" s="543"/>
      <c r="M28" s="544"/>
      <c r="N28" s="544"/>
      <c r="O28" s="544"/>
      <c r="P28" s="544"/>
      <c r="Q28" s="544"/>
      <c r="R28" s="544"/>
      <c r="S28" s="544"/>
      <c r="T28" s="544"/>
      <c r="U28" s="544"/>
      <c r="V28" s="544"/>
      <c r="W28" s="544"/>
      <c r="X28" s="544"/>
      <c r="Y28" s="544"/>
      <c r="Z28" s="544"/>
    </row>
    <row r="29" spans="1:26" ht="15.6" x14ac:dyDescent="0.3">
      <c r="A29" s="568">
        <v>23</v>
      </c>
      <c r="B29" s="569" t="s">
        <v>506</v>
      </c>
      <c r="C29" s="570" t="s">
        <v>201</v>
      </c>
      <c r="D29" s="571">
        <v>1</v>
      </c>
      <c r="E29" s="572">
        <v>86000</v>
      </c>
      <c r="F29" s="573">
        <f t="shared" si="0"/>
        <v>86000</v>
      </c>
      <c r="G29" s="547"/>
      <c r="H29" s="543"/>
      <c r="I29" s="543"/>
      <c r="J29" s="543"/>
      <c r="K29" s="543"/>
      <c r="L29" s="543"/>
      <c r="M29" s="544"/>
      <c r="N29" s="544"/>
      <c r="O29" s="544"/>
      <c r="P29" s="544"/>
      <c r="Q29" s="544"/>
      <c r="R29" s="544"/>
      <c r="S29" s="544"/>
      <c r="T29" s="544"/>
      <c r="U29" s="544"/>
      <c r="V29" s="544"/>
      <c r="W29" s="544"/>
      <c r="X29" s="544"/>
      <c r="Y29" s="544"/>
      <c r="Z29" s="544"/>
    </row>
    <row r="30" spans="1:26" ht="15.6" x14ac:dyDescent="0.3">
      <c r="A30" s="568">
        <v>24</v>
      </c>
      <c r="B30" s="569" t="s">
        <v>507</v>
      </c>
      <c r="C30" s="570" t="s">
        <v>201</v>
      </c>
      <c r="D30" s="571">
        <v>1</v>
      </c>
      <c r="E30" s="572">
        <v>27534.71</v>
      </c>
      <c r="F30" s="573">
        <f t="shared" si="0"/>
        <v>27534.71</v>
      </c>
      <c r="G30" s="547"/>
      <c r="H30" s="543"/>
      <c r="I30" s="543"/>
      <c r="J30" s="543"/>
      <c r="K30" s="543"/>
      <c r="L30" s="543"/>
      <c r="M30" s="544"/>
      <c r="N30" s="544"/>
      <c r="O30" s="544"/>
      <c r="P30" s="544"/>
      <c r="Q30" s="544"/>
      <c r="R30" s="544"/>
      <c r="S30" s="544"/>
      <c r="T30" s="544"/>
      <c r="U30" s="544"/>
      <c r="V30" s="544"/>
      <c r="W30" s="544"/>
      <c r="X30" s="544"/>
      <c r="Y30" s="544"/>
      <c r="Z30" s="544"/>
    </row>
    <row r="31" spans="1:26" ht="15.6" x14ac:dyDescent="0.3">
      <c r="A31" s="568">
        <v>25</v>
      </c>
      <c r="B31" s="569" t="s">
        <v>508</v>
      </c>
      <c r="C31" s="570" t="s">
        <v>201</v>
      </c>
      <c r="D31" s="571">
        <v>1</v>
      </c>
      <c r="E31" s="572">
        <v>132442.03</v>
      </c>
      <c r="F31" s="573">
        <f t="shared" si="0"/>
        <v>132442.03</v>
      </c>
      <c r="G31" s="547"/>
      <c r="H31" s="543"/>
      <c r="I31" s="543"/>
      <c r="J31" s="543"/>
      <c r="K31" s="543"/>
      <c r="L31" s="543"/>
      <c r="M31" s="544"/>
      <c r="N31" s="544"/>
      <c r="O31" s="544"/>
      <c r="P31" s="544"/>
      <c r="Q31" s="544"/>
      <c r="R31" s="544"/>
      <c r="S31" s="544"/>
      <c r="T31" s="544"/>
      <c r="U31" s="544"/>
      <c r="V31" s="544"/>
      <c r="W31" s="544"/>
      <c r="X31" s="544"/>
      <c r="Y31" s="544"/>
      <c r="Z31" s="544"/>
    </row>
    <row r="32" spans="1:26" ht="15.6" x14ac:dyDescent="0.3">
      <c r="A32" s="568">
        <v>26</v>
      </c>
      <c r="B32" s="569" t="s">
        <v>509</v>
      </c>
      <c r="C32" s="570" t="s">
        <v>172</v>
      </c>
      <c r="D32" s="571">
        <v>6</v>
      </c>
      <c r="E32" s="572">
        <v>3077.13</v>
      </c>
      <c r="F32" s="573">
        <f t="shared" si="0"/>
        <v>18462.78</v>
      </c>
      <c r="G32" s="547"/>
      <c r="H32" s="543"/>
      <c r="I32" s="543"/>
      <c r="J32" s="543"/>
      <c r="K32" s="543"/>
      <c r="L32" s="543"/>
      <c r="M32" s="544"/>
      <c r="N32" s="544"/>
      <c r="O32" s="544"/>
      <c r="P32" s="544"/>
      <c r="Q32" s="544"/>
      <c r="R32" s="544"/>
      <c r="S32" s="544"/>
      <c r="T32" s="544"/>
      <c r="U32" s="544"/>
      <c r="V32" s="544"/>
      <c r="W32" s="544"/>
      <c r="X32" s="544"/>
      <c r="Y32" s="544"/>
      <c r="Z32" s="544"/>
    </row>
    <row r="33" spans="1:26" ht="15.6" x14ac:dyDescent="0.3">
      <c r="A33" s="568">
        <v>27</v>
      </c>
      <c r="B33" s="569" t="s">
        <v>510</v>
      </c>
      <c r="C33" s="570" t="s">
        <v>172</v>
      </c>
      <c r="D33" s="571">
        <v>1</v>
      </c>
      <c r="E33" s="572">
        <v>2071.0700000000002</v>
      </c>
      <c r="F33" s="573">
        <f t="shared" si="0"/>
        <v>2071.0700000000002</v>
      </c>
      <c r="G33" s="547"/>
      <c r="H33" s="543"/>
      <c r="I33" s="543"/>
      <c r="J33" s="543"/>
      <c r="K33" s="543"/>
      <c r="L33" s="543"/>
      <c r="M33" s="544"/>
      <c r="N33" s="544"/>
      <c r="O33" s="544"/>
      <c r="P33" s="544"/>
      <c r="Q33" s="544"/>
      <c r="R33" s="544"/>
      <c r="S33" s="544"/>
      <c r="T33" s="544"/>
      <c r="U33" s="544"/>
      <c r="V33" s="544"/>
      <c r="W33" s="544"/>
      <c r="X33" s="544"/>
      <c r="Y33" s="544"/>
      <c r="Z33" s="544"/>
    </row>
    <row r="34" spans="1:26" ht="15.6" x14ac:dyDescent="0.3">
      <c r="A34" s="568">
        <v>28</v>
      </c>
      <c r="B34" s="569" t="s">
        <v>511</v>
      </c>
      <c r="C34" s="570" t="s">
        <v>201</v>
      </c>
      <c r="D34" s="571">
        <v>1</v>
      </c>
      <c r="E34" s="572">
        <v>8896.69</v>
      </c>
      <c r="F34" s="573">
        <f t="shared" si="0"/>
        <v>8896.69</v>
      </c>
      <c r="G34" s="547"/>
      <c r="H34" s="543"/>
      <c r="I34" s="543"/>
      <c r="J34" s="543"/>
      <c r="K34" s="543"/>
      <c r="L34" s="543"/>
      <c r="M34" s="544"/>
      <c r="N34" s="544"/>
      <c r="O34" s="544"/>
      <c r="P34" s="544"/>
      <c r="Q34" s="544"/>
      <c r="R34" s="544"/>
      <c r="S34" s="544"/>
      <c r="T34" s="544"/>
      <c r="U34" s="544"/>
      <c r="V34" s="544"/>
      <c r="W34" s="544"/>
      <c r="X34" s="544"/>
      <c r="Y34" s="544"/>
      <c r="Z34" s="544"/>
    </row>
    <row r="35" spans="1:26" ht="15.6" x14ac:dyDescent="0.3">
      <c r="A35" s="568">
        <v>29</v>
      </c>
      <c r="B35" s="569" t="s">
        <v>512</v>
      </c>
      <c r="C35" s="570" t="s">
        <v>172</v>
      </c>
      <c r="D35" s="571">
        <v>4</v>
      </c>
      <c r="E35" s="574">
        <v>7710</v>
      </c>
      <c r="F35" s="573">
        <f t="shared" si="0"/>
        <v>30840</v>
      </c>
      <c r="G35" s="547"/>
      <c r="H35" s="543"/>
      <c r="I35" s="543"/>
      <c r="J35" s="543"/>
      <c r="K35" s="543"/>
      <c r="L35" s="543"/>
      <c r="M35" s="544"/>
      <c r="N35" s="544"/>
      <c r="O35" s="544"/>
      <c r="P35" s="544"/>
      <c r="Q35" s="544"/>
      <c r="R35" s="544"/>
      <c r="S35" s="544"/>
      <c r="T35" s="544"/>
      <c r="U35" s="544"/>
      <c r="V35" s="544"/>
      <c r="W35" s="544"/>
      <c r="X35" s="544"/>
      <c r="Y35" s="544"/>
      <c r="Z35" s="544"/>
    </row>
    <row r="36" spans="1:26" ht="15.6" x14ac:dyDescent="0.3">
      <c r="A36" s="568">
        <v>30</v>
      </c>
      <c r="B36" s="569" t="s">
        <v>513</v>
      </c>
      <c r="C36" s="570" t="s">
        <v>201</v>
      </c>
      <c r="D36" s="571">
        <v>2</v>
      </c>
      <c r="E36" s="574">
        <v>5435.53</v>
      </c>
      <c r="F36" s="573">
        <f t="shared" si="0"/>
        <v>10871.06</v>
      </c>
      <c r="G36" s="547"/>
      <c r="H36" s="543"/>
      <c r="I36" s="543"/>
      <c r="J36" s="543"/>
      <c r="K36" s="543"/>
      <c r="L36" s="543"/>
      <c r="M36" s="544"/>
      <c r="N36" s="544"/>
      <c r="O36" s="544"/>
      <c r="P36" s="544"/>
      <c r="Q36" s="544"/>
      <c r="R36" s="544"/>
      <c r="S36" s="544"/>
      <c r="T36" s="544"/>
      <c r="U36" s="544"/>
      <c r="V36" s="544"/>
      <c r="W36" s="544"/>
      <c r="X36" s="544"/>
      <c r="Y36" s="544"/>
      <c r="Z36" s="544"/>
    </row>
    <row r="37" spans="1:26" ht="15.6" x14ac:dyDescent="0.3">
      <c r="A37" s="568">
        <v>31</v>
      </c>
      <c r="B37" s="569" t="s">
        <v>514</v>
      </c>
      <c r="C37" s="570" t="s">
        <v>201</v>
      </c>
      <c r="D37" s="571">
        <v>1</v>
      </c>
      <c r="E37" s="574">
        <v>8594.2099999999991</v>
      </c>
      <c r="F37" s="573">
        <f t="shared" si="0"/>
        <v>8594.2099999999991</v>
      </c>
      <c r="G37" s="547"/>
      <c r="H37" s="543"/>
      <c r="I37" s="543"/>
      <c r="J37" s="543"/>
      <c r="K37" s="543"/>
      <c r="L37" s="543"/>
      <c r="M37" s="544"/>
      <c r="N37" s="544"/>
      <c r="O37" s="544"/>
      <c r="P37" s="544"/>
      <c r="Q37" s="544"/>
      <c r="R37" s="544"/>
      <c r="S37" s="544"/>
      <c r="T37" s="544"/>
      <c r="U37" s="544"/>
      <c r="V37" s="544"/>
      <c r="W37" s="544"/>
      <c r="X37" s="544"/>
      <c r="Y37" s="544"/>
      <c r="Z37" s="544"/>
    </row>
    <row r="38" spans="1:26" ht="15.6" x14ac:dyDescent="0.3">
      <c r="A38" s="568">
        <v>32</v>
      </c>
      <c r="B38" s="569" t="s">
        <v>515</v>
      </c>
      <c r="C38" s="570" t="s">
        <v>201</v>
      </c>
      <c r="D38" s="571">
        <v>4</v>
      </c>
      <c r="E38" s="574">
        <v>738</v>
      </c>
      <c r="F38" s="573">
        <f t="shared" si="0"/>
        <v>2952</v>
      </c>
      <c r="G38" s="547"/>
      <c r="H38" s="543"/>
      <c r="I38" s="543"/>
      <c r="J38" s="543"/>
      <c r="K38" s="543"/>
      <c r="L38" s="543"/>
      <c r="M38" s="544"/>
      <c r="N38" s="544"/>
      <c r="O38" s="544"/>
      <c r="P38" s="544"/>
      <c r="Q38" s="544"/>
      <c r="R38" s="544"/>
      <c r="S38" s="544"/>
      <c r="T38" s="544"/>
      <c r="U38" s="544"/>
      <c r="V38" s="544"/>
      <c r="W38" s="544"/>
      <c r="X38" s="544"/>
      <c r="Y38" s="544"/>
      <c r="Z38" s="544"/>
    </row>
    <row r="39" spans="1:26" ht="15.6" x14ac:dyDescent="0.3">
      <c r="A39" s="568">
        <v>33</v>
      </c>
      <c r="B39" s="569" t="s">
        <v>516</v>
      </c>
      <c r="C39" s="570" t="s">
        <v>172</v>
      </c>
      <c r="D39" s="571">
        <v>16</v>
      </c>
      <c r="E39" s="572">
        <v>6280</v>
      </c>
      <c r="F39" s="573">
        <f t="shared" si="0"/>
        <v>100480</v>
      </c>
      <c r="G39" s="547"/>
      <c r="H39" s="543"/>
      <c r="I39" s="543"/>
      <c r="J39" s="543"/>
      <c r="K39" s="543"/>
      <c r="L39" s="543"/>
      <c r="M39" s="544"/>
      <c r="N39" s="544"/>
      <c r="O39" s="544"/>
      <c r="P39" s="544"/>
      <c r="Q39" s="544"/>
      <c r="R39" s="544"/>
      <c r="S39" s="544"/>
      <c r="T39" s="544"/>
      <c r="U39" s="544"/>
      <c r="V39" s="544"/>
      <c r="W39" s="544"/>
      <c r="X39" s="544"/>
      <c r="Y39" s="544"/>
      <c r="Z39" s="544"/>
    </row>
    <row r="40" spans="1:26" ht="15.6" x14ac:dyDescent="0.3">
      <c r="A40" s="568">
        <v>34</v>
      </c>
      <c r="B40" s="569" t="s">
        <v>517</v>
      </c>
      <c r="C40" s="570" t="s">
        <v>201</v>
      </c>
      <c r="D40" s="571">
        <v>1</v>
      </c>
      <c r="E40" s="572">
        <v>3200</v>
      </c>
      <c r="F40" s="573">
        <f t="shared" si="0"/>
        <v>3200</v>
      </c>
      <c r="G40" s="547"/>
      <c r="H40" s="543"/>
      <c r="I40" s="543"/>
      <c r="J40" s="543"/>
      <c r="K40" s="543"/>
      <c r="L40" s="543"/>
      <c r="M40" s="544"/>
      <c r="N40" s="544"/>
      <c r="O40" s="544"/>
      <c r="P40" s="544"/>
      <c r="Q40" s="544"/>
      <c r="R40" s="544"/>
      <c r="S40" s="544"/>
      <c r="T40" s="544"/>
      <c r="U40" s="544"/>
      <c r="V40" s="544"/>
      <c r="W40" s="544"/>
      <c r="X40" s="544"/>
      <c r="Y40" s="544"/>
      <c r="Z40" s="544"/>
    </row>
    <row r="41" spans="1:26" ht="15.6" x14ac:dyDescent="0.3">
      <c r="A41" s="568">
        <v>35</v>
      </c>
      <c r="B41" s="569" t="s">
        <v>518</v>
      </c>
      <c r="C41" s="570" t="s">
        <v>201</v>
      </c>
      <c r="D41" s="571">
        <v>33</v>
      </c>
      <c r="E41" s="572">
        <v>2970</v>
      </c>
      <c r="F41" s="573">
        <f t="shared" si="0"/>
        <v>98010</v>
      </c>
      <c r="G41" s="547"/>
      <c r="H41" s="543"/>
      <c r="I41" s="543"/>
      <c r="J41" s="543"/>
      <c r="K41" s="543"/>
      <c r="L41" s="543"/>
      <c r="M41" s="544"/>
      <c r="N41" s="544"/>
      <c r="O41" s="544"/>
      <c r="P41" s="544"/>
      <c r="Q41" s="544"/>
      <c r="R41" s="544"/>
      <c r="S41" s="544"/>
      <c r="T41" s="544"/>
      <c r="U41" s="544"/>
      <c r="V41" s="544"/>
      <c r="W41" s="544"/>
      <c r="X41" s="544"/>
      <c r="Y41" s="544"/>
      <c r="Z41" s="544"/>
    </row>
    <row r="42" spans="1:26" ht="15.6" x14ac:dyDescent="0.3">
      <c r="A42" s="576">
        <v>36</v>
      </c>
      <c r="B42" s="577" t="s">
        <v>519</v>
      </c>
      <c r="C42" s="570" t="s">
        <v>172</v>
      </c>
      <c r="D42" s="578">
        <v>10</v>
      </c>
      <c r="E42" s="579">
        <v>6274.2</v>
      </c>
      <c r="F42" s="573">
        <f t="shared" si="0"/>
        <v>62742</v>
      </c>
      <c r="G42" s="547"/>
      <c r="H42" s="543"/>
      <c r="I42" s="543"/>
      <c r="J42" s="543"/>
      <c r="K42" s="543"/>
      <c r="L42" s="543"/>
      <c r="M42" s="544"/>
      <c r="N42" s="544"/>
      <c r="O42" s="544"/>
      <c r="P42" s="544"/>
      <c r="Q42" s="544"/>
      <c r="R42" s="544"/>
      <c r="S42" s="544"/>
      <c r="T42" s="544"/>
      <c r="U42" s="544"/>
      <c r="V42" s="544"/>
      <c r="W42" s="544"/>
      <c r="X42" s="544"/>
      <c r="Y42" s="544"/>
      <c r="Z42" s="544"/>
    </row>
    <row r="43" spans="1:26" ht="15.6" x14ac:dyDescent="0.3">
      <c r="A43" s="580">
        <v>37</v>
      </c>
      <c r="B43" s="569" t="s">
        <v>520</v>
      </c>
      <c r="C43" s="570" t="s">
        <v>201</v>
      </c>
      <c r="D43" s="578">
        <v>5</v>
      </c>
      <c r="E43" s="579">
        <v>483.44</v>
      </c>
      <c r="F43" s="573">
        <f t="shared" si="0"/>
        <v>2417.1999999999998</v>
      </c>
      <c r="G43" s="547"/>
      <c r="H43" s="543"/>
      <c r="I43" s="543"/>
      <c r="J43" s="543"/>
      <c r="K43" s="543"/>
      <c r="L43" s="543"/>
      <c r="M43" s="544"/>
      <c r="N43" s="544"/>
      <c r="O43" s="544"/>
      <c r="P43" s="544"/>
      <c r="Q43" s="544"/>
      <c r="R43" s="544"/>
      <c r="S43" s="544"/>
      <c r="T43" s="544"/>
      <c r="U43" s="544"/>
      <c r="V43" s="544"/>
      <c r="W43" s="544"/>
      <c r="X43" s="544"/>
      <c r="Y43" s="544"/>
      <c r="Z43" s="544"/>
    </row>
    <row r="44" spans="1:26" ht="15.6" x14ac:dyDescent="0.3">
      <c r="A44" s="580">
        <v>38</v>
      </c>
      <c r="B44" s="569" t="s">
        <v>521</v>
      </c>
      <c r="C44" s="570" t="s">
        <v>201</v>
      </c>
      <c r="D44" s="578">
        <v>3</v>
      </c>
      <c r="E44" s="579">
        <v>565.54</v>
      </c>
      <c r="F44" s="573">
        <f t="shared" si="0"/>
        <v>1696.62</v>
      </c>
      <c r="G44" s="547"/>
      <c r="H44" s="543"/>
      <c r="I44" s="543"/>
      <c r="J44" s="543"/>
      <c r="K44" s="543"/>
      <c r="L44" s="543"/>
      <c r="M44" s="544"/>
      <c r="N44" s="544"/>
      <c r="O44" s="544"/>
      <c r="P44" s="544"/>
      <c r="Q44" s="544"/>
      <c r="R44" s="544"/>
      <c r="S44" s="544"/>
      <c r="T44" s="544"/>
      <c r="U44" s="544"/>
      <c r="V44" s="544"/>
      <c r="W44" s="544"/>
      <c r="X44" s="544"/>
      <c r="Y44" s="544"/>
      <c r="Z44" s="544"/>
    </row>
    <row r="45" spans="1:26" ht="15.6" x14ac:dyDescent="0.3">
      <c r="A45" s="580">
        <v>39</v>
      </c>
      <c r="B45" s="569" t="s">
        <v>522</v>
      </c>
      <c r="C45" s="570" t="s">
        <v>201</v>
      </c>
      <c r="D45" s="578">
        <v>1</v>
      </c>
      <c r="E45" s="579">
        <v>3181.95</v>
      </c>
      <c r="F45" s="573">
        <f t="shared" si="0"/>
        <v>3181.95</v>
      </c>
      <c r="G45" s="547"/>
      <c r="H45" s="543"/>
      <c r="I45" s="543"/>
      <c r="J45" s="543"/>
      <c r="K45" s="543"/>
      <c r="L45" s="543"/>
      <c r="M45" s="544"/>
      <c r="N45" s="544"/>
      <c r="O45" s="544"/>
      <c r="P45" s="544"/>
      <c r="Q45" s="544"/>
      <c r="R45" s="544"/>
      <c r="S45" s="544"/>
      <c r="T45" s="544"/>
      <c r="U45" s="544"/>
      <c r="V45" s="544"/>
      <c r="W45" s="544"/>
      <c r="X45" s="544"/>
      <c r="Y45" s="544"/>
      <c r="Z45" s="544"/>
    </row>
    <row r="46" spans="1:26" ht="16.2" thickBot="1" x14ac:dyDescent="0.35">
      <c r="A46" s="581">
        <v>40</v>
      </c>
      <c r="B46" s="577" t="s">
        <v>523</v>
      </c>
      <c r="C46" s="582" t="s">
        <v>201</v>
      </c>
      <c r="D46" s="578">
        <v>1</v>
      </c>
      <c r="E46" s="579">
        <v>2276.5100000000002</v>
      </c>
      <c r="F46" s="573">
        <f t="shared" si="0"/>
        <v>2276.5100000000002</v>
      </c>
      <c r="G46" s="547"/>
      <c r="H46" s="543"/>
      <c r="I46" s="543"/>
      <c r="J46" s="543"/>
      <c r="K46" s="543"/>
      <c r="L46" s="543"/>
      <c r="M46" s="544"/>
      <c r="N46" s="544"/>
      <c r="O46" s="544"/>
      <c r="P46" s="544"/>
      <c r="Q46" s="544"/>
      <c r="R46" s="544"/>
      <c r="S46" s="544"/>
      <c r="T46" s="544"/>
      <c r="U46" s="544"/>
      <c r="V46" s="544"/>
      <c r="W46" s="544"/>
      <c r="X46" s="544"/>
      <c r="Y46" s="544"/>
      <c r="Z46" s="544"/>
    </row>
    <row r="47" spans="1:26" ht="18" thickBot="1" x14ac:dyDescent="0.35">
      <c r="A47" s="583"/>
      <c r="B47" s="584" t="s">
        <v>341</v>
      </c>
      <c r="C47" s="585" t="s">
        <v>342</v>
      </c>
      <c r="D47" s="586"/>
      <c r="E47" s="560"/>
      <c r="F47" s="587"/>
      <c r="G47" s="556">
        <f>G6</f>
        <v>3434493.8000000003</v>
      </c>
      <c r="H47" s="543"/>
      <c r="I47" s="543"/>
      <c r="J47" s="543"/>
      <c r="K47" s="543"/>
      <c r="L47" s="543"/>
      <c r="M47" s="544"/>
      <c r="N47" s="544"/>
      <c r="O47" s="544"/>
      <c r="P47" s="544"/>
      <c r="Q47" s="544"/>
      <c r="R47" s="544"/>
      <c r="S47" s="544"/>
      <c r="T47" s="544"/>
      <c r="U47" s="544"/>
      <c r="V47" s="544"/>
      <c r="W47" s="544"/>
      <c r="X47" s="543"/>
      <c r="Y47" s="543"/>
      <c r="Z47" s="543"/>
    </row>
    <row r="49" spans="5:7" ht="15" customHeight="1" x14ac:dyDescent="0.3">
      <c r="E49" s="588"/>
      <c r="F49" s="589" t="s">
        <v>524</v>
      </c>
      <c r="G49" s="590">
        <f>G47*0.5</f>
        <v>1717246.9000000001</v>
      </c>
    </row>
    <row r="50" spans="5:7" ht="15" customHeight="1" x14ac:dyDescent="0.3">
      <c r="E50" s="588"/>
      <c r="F50" s="589"/>
      <c r="G50" s="590">
        <f>G47+G49</f>
        <v>5151740.7</v>
      </c>
    </row>
    <row r="51" spans="5:7" ht="15" customHeight="1" x14ac:dyDescent="0.3">
      <c r="E51" s="588"/>
      <c r="F51" s="589">
        <v>1.575</v>
      </c>
      <c r="G51" s="590">
        <f>G50*F51</f>
        <v>8113991.6025</v>
      </c>
    </row>
  </sheetData>
  <mergeCells count="2">
    <mergeCell ref="A2:G2"/>
    <mergeCell ref="B4:E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18A8E-28C2-4BB2-A101-A0968EAF04B3}">
  <dimension ref="A6:L48"/>
  <sheetViews>
    <sheetView topLeftCell="B28" workbookViewId="0">
      <selection activeCell="J40" sqref="J40"/>
    </sheetView>
  </sheetViews>
  <sheetFormatPr baseColWidth="10" defaultColWidth="11.44140625" defaultRowHeight="14.4" x14ac:dyDescent="0.3"/>
  <cols>
    <col min="1" max="1" width="7.109375" style="155" customWidth="1"/>
    <col min="2" max="2" width="67.33203125" style="155" bestFit="1" customWidth="1"/>
    <col min="3" max="3" width="3.109375" style="155" bestFit="1" customWidth="1"/>
    <col min="4" max="4" width="9.109375" style="155" bestFit="1" customWidth="1"/>
    <col min="5" max="5" width="14.88671875" style="156" bestFit="1" customWidth="1"/>
    <col min="6" max="6" width="14.6640625" style="156" bestFit="1" customWidth="1"/>
    <col min="7" max="8" width="16" style="156" bestFit="1" customWidth="1"/>
    <col min="9" max="16384" width="11.44140625" style="155"/>
  </cols>
  <sheetData>
    <row r="6" spans="1:8" ht="15" thickBot="1" x14ac:dyDescent="0.35"/>
    <row r="7" spans="1:8" ht="16.2" thickTop="1" x14ac:dyDescent="0.3">
      <c r="A7" s="157" t="s">
        <v>137</v>
      </c>
      <c r="B7" s="158"/>
      <c r="C7" s="158"/>
      <c r="D7" s="158"/>
      <c r="E7" s="159"/>
      <c r="F7" s="159"/>
      <c r="G7" s="159"/>
      <c r="H7" s="160" t="s">
        <v>138</v>
      </c>
    </row>
    <row r="8" spans="1:8" ht="16.2" thickBot="1" x14ac:dyDescent="0.35">
      <c r="A8" s="161" t="s">
        <v>139</v>
      </c>
      <c r="B8" s="162"/>
      <c r="C8" s="162"/>
      <c r="D8" s="162"/>
      <c r="E8" s="163"/>
      <c r="F8" s="163"/>
      <c r="G8" s="163"/>
      <c r="H8" s="164"/>
    </row>
    <row r="9" spans="1:8" ht="22.2" thickTop="1" thickBot="1" x14ac:dyDescent="0.45">
      <c r="A9" s="165" t="s">
        <v>140</v>
      </c>
      <c r="B9" s="166"/>
      <c r="C9" s="167"/>
      <c r="D9" s="167"/>
      <c r="E9" s="168"/>
      <c r="F9" s="168"/>
      <c r="G9" s="168"/>
      <c r="H9" s="169"/>
    </row>
    <row r="10" spans="1:8" ht="16.2" thickTop="1" x14ac:dyDescent="0.3">
      <c r="A10" s="170" t="s">
        <v>141</v>
      </c>
      <c r="B10" s="158"/>
      <c r="C10" s="158"/>
      <c r="D10" s="158"/>
      <c r="E10" s="159"/>
      <c r="F10" s="159"/>
      <c r="G10" s="159"/>
      <c r="H10" s="160"/>
    </row>
    <row r="11" spans="1:8" ht="16.2" thickBot="1" x14ac:dyDescent="0.35">
      <c r="A11" s="171" t="s">
        <v>142</v>
      </c>
      <c r="B11" s="162"/>
      <c r="C11" s="162"/>
      <c r="D11" s="162"/>
      <c r="E11" s="163"/>
      <c r="F11" s="163"/>
      <c r="G11" s="163"/>
      <c r="H11" s="164"/>
    </row>
    <row r="12" spans="1:8" ht="15" thickTop="1" x14ac:dyDescent="0.3">
      <c r="A12" s="172" t="s">
        <v>143</v>
      </c>
      <c r="B12" s="173"/>
      <c r="C12" s="173" t="s">
        <v>29</v>
      </c>
      <c r="D12" s="173"/>
      <c r="E12" s="174"/>
      <c r="F12" s="174"/>
      <c r="G12" s="175"/>
      <c r="H12" s="176"/>
    </row>
    <row r="13" spans="1:8" x14ac:dyDescent="0.3">
      <c r="A13" s="177" t="s">
        <v>144</v>
      </c>
      <c r="B13" s="178" t="s">
        <v>145</v>
      </c>
      <c r="C13" s="178" t="s">
        <v>146</v>
      </c>
      <c r="D13" s="178" t="s">
        <v>31</v>
      </c>
      <c r="E13" s="179" t="s">
        <v>27</v>
      </c>
      <c r="F13" s="179" t="s">
        <v>32</v>
      </c>
      <c r="G13" s="180" t="s">
        <v>27</v>
      </c>
      <c r="H13" s="181" t="s">
        <v>33</v>
      </c>
    </row>
    <row r="14" spans="1:8" x14ac:dyDescent="0.3">
      <c r="A14" s="177" t="s">
        <v>147</v>
      </c>
      <c r="B14" s="178"/>
      <c r="C14" s="178" t="s">
        <v>143</v>
      </c>
      <c r="D14" s="182" t="s">
        <v>2</v>
      </c>
      <c r="E14" s="183" t="s">
        <v>148</v>
      </c>
      <c r="F14" s="183" t="s">
        <v>149</v>
      </c>
      <c r="G14" s="180" t="s">
        <v>150</v>
      </c>
      <c r="H14" s="181" t="s">
        <v>35</v>
      </c>
    </row>
    <row r="15" spans="1:8" ht="15" thickBot="1" x14ac:dyDescent="0.35">
      <c r="A15" s="184" t="s">
        <v>53</v>
      </c>
      <c r="B15" s="185"/>
      <c r="C15" s="185" t="s">
        <v>151</v>
      </c>
      <c r="D15" s="185"/>
      <c r="E15" s="186"/>
      <c r="F15" s="186"/>
      <c r="G15" s="187"/>
      <c r="H15" s="188"/>
    </row>
    <row r="16" spans="1:8" ht="16.8" thickTop="1" thickBot="1" x14ac:dyDescent="0.35">
      <c r="A16" s="189"/>
      <c r="B16" s="190" t="s">
        <v>74</v>
      </c>
      <c r="C16" s="191"/>
      <c r="D16" s="191"/>
      <c r="E16" s="192"/>
      <c r="F16" s="192"/>
      <c r="G16" s="193"/>
      <c r="H16" s="194">
        <f>SUM(G17:G20)</f>
        <v>109380.1652892562</v>
      </c>
    </row>
    <row r="17" spans="1:12" ht="16.2" thickTop="1" x14ac:dyDescent="0.3">
      <c r="A17" s="195">
        <v>1</v>
      </c>
      <c r="B17" s="196" t="s">
        <v>152</v>
      </c>
      <c r="C17" s="197" t="s">
        <v>29</v>
      </c>
      <c r="D17" s="198">
        <v>30</v>
      </c>
      <c r="E17" s="199">
        <v>2740</v>
      </c>
      <c r="F17" s="199">
        <f>E17/1.21</f>
        <v>2264.4628099173556</v>
      </c>
      <c r="G17" s="200">
        <f>PRODUCT(D17,F17)</f>
        <v>67933.884297520664</v>
      </c>
      <c r="H17" s="201"/>
    </row>
    <row r="18" spans="1:12" ht="15.6" x14ac:dyDescent="0.3">
      <c r="A18" s="202">
        <v>2</v>
      </c>
      <c r="B18" s="203" t="s">
        <v>71</v>
      </c>
      <c r="C18" s="204" t="s">
        <v>29</v>
      </c>
      <c r="D18" s="204">
        <v>50</v>
      </c>
      <c r="E18" s="205">
        <v>471</v>
      </c>
      <c r="F18" s="199">
        <f t="shared" ref="F18:F34" si="0">E18/1.21</f>
        <v>389.25619834710744</v>
      </c>
      <c r="G18" s="200">
        <f t="shared" ref="G18:G20" si="1">PRODUCT(D18,F18)</f>
        <v>19462.809917355371</v>
      </c>
      <c r="H18" s="206"/>
    </row>
    <row r="19" spans="1:12" ht="15.6" x14ac:dyDescent="0.3">
      <c r="A19" s="202">
        <v>3</v>
      </c>
      <c r="B19" s="203" t="s">
        <v>72</v>
      </c>
      <c r="C19" s="204" t="s">
        <v>29</v>
      </c>
      <c r="D19" s="204">
        <v>20</v>
      </c>
      <c r="E19" s="205">
        <v>400</v>
      </c>
      <c r="F19" s="199">
        <f t="shared" si="0"/>
        <v>330.57851239669424</v>
      </c>
      <c r="G19" s="200">
        <f t="shared" si="1"/>
        <v>6611.5702479338852</v>
      </c>
      <c r="H19" s="206"/>
    </row>
    <row r="20" spans="1:12" ht="16.2" thickBot="1" x14ac:dyDescent="0.35">
      <c r="A20" s="202">
        <v>4</v>
      </c>
      <c r="B20" s="203" t="s">
        <v>73</v>
      </c>
      <c r="C20" s="204" t="s">
        <v>29</v>
      </c>
      <c r="D20" s="207">
        <v>100</v>
      </c>
      <c r="E20" s="205">
        <v>186</v>
      </c>
      <c r="F20" s="199">
        <f t="shared" si="0"/>
        <v>153.71900826446281</v>
      </c>
      <c r="G20" s="200">
        <f t="shared" si="1"/>
        <v>15371.900826446281</v>
      </c>
      <c r="H20" s="206"/>
    </row>
    <row r="21" spans="1:12" ht="16.8" thickTop="1" thickBot="1" x14ac:dyDescent="0.35">
      <c r="A21" s="189"/>
      <c r="B21" s="190" t="s">
        <v>153</v>
      </c>
      <c r="C21" s="191"/>
      <c r="D21" s="191"/>
      <c r="E21" s="192"/>
      <c r="F21" s="192"/>
      <c r="G21" s="193"/>
      <c r="H21" s="208">
        <f>SUM(G22:G23)</f>
        <v>13140.495867768597</v>
      </c>
    </row>
    <row r="22" spans="1:12" ht="16.2" thickTop="1" x14ac:dyDescent="0.3">
      <c r="A22" s="195">
        <v>1</v>
      </c>
      <c r="B22" s="196" t="s">
        <v>75</v>
      </c>
      <c r="C22" s="197" t="s">
        <v>29</v>
      </c>
      <c r="D22" s="197">
        <v>30</v>
      </c>
      <c r="E22" s="199">
        <v>362</v>
      </c>
      <c r="F22" s="199">
        <f t="shared" si="0"/>
        <v>299.17355371900828</v>
      </c>
      <c r="G22" s="200">
        <f>PRODUCT(D22,F22)</f>
        <v>8975.2066115702492</v>
      </c>
      <c r="H22" s="201"/>
    </row>
    <row r="23" spans="1:12" ht="16.2" thickBot="1" x14ac:dyDescent="0.35">
      <c r="A23" s="202">
        <v>2</v>
      </c>
      <c r="B23" s="203" t="s">
        <v>154</v>
      </c>
      <c r="C23" s="204" t="s">
        <v>29</v>
      </c>
      <c r="D23" s="204">
        <v>5</v>
      </c>
      <c r="E23" s="205">
        <v>1008</v>
      </c>
      <c r="F23" s="199">
        <f t="shared" si="0"/>
        <v>833.05785123966939</v>
      </c>
      <c r="G23" s="200">
        <f>PRODUCT(D23,F23)</f>
        <v>4165.2892561983472</v>
      </c>
      <c r="H23" s="209"/>
    </row>
    <row r="24" spans="1:12" ht="16.8" thickTop="1" thickBot="1" x14ac:dyDescent="0.35">
      <c r="A24" s="189"/>
      <c r="B24" s="190" t="s">
        <v>155</v>
      </c>
      <c r="C24" s="191"/>
      <c r="D24" s="191"/>
      <c r="E24" s="192"/>
      <c r="F24" s="192"/>
      <c r="G24" s="193"/>
      <c r="H24" s="208">
        <f>SUM(G25:G29)</f>
        <v>220002.47933884297</v>
      </c>
    </row>
    <row r="25" spans="1:12" ht="16.2" thickTop="1" x14ac:dyDescent="0.3">
      <c r="A25" s="202">
        <v>1</v>
      </c>
      <c r="B25" s="196" t="s">
        <v>156</v>
      </c>
      <c r="C25" s="197" t="s">
        <v>53</v>
      </c>
      <c r="D25" s="197">
        <v>100</v>
      </c>
      <c r="E25" s="199">
        <v>446.8</v>
      </c>
      <c r="F25" s="199">
        <f t="shared" si="0"/>
        <v>369.25619834710744</v>
      </c>
      <c r="G25" s="200">
        <f>PRODUCT(D25,F25)</f>
        <v>36925.619834710742</v>
      </c>
      <c r="H25" s="210"/>
      <c r="J25" s="155">
        <v>134039</v>
      </c>
      <c r="K25" s="155">
        <v>300</v>
      </c>
      <c r="L25" s="155">
        <f>J25/K25</f>
        <v>446.79666666666668</v>
      </c>
    </row>
    <row r="26" spans="1:12" ht="15.6" x14ac:dyDescent="0.3">
      <c r="A26" s="202">
        <v>2</v>
      </c>
      <c r="B26" s="203" t="s">
        <v>157</v>
      </c>
      <c r="C26" s="204" t="s">
        <v>53</v>
      </c>
      <c r="D26" s="204">
        <v>100</v>
      </c>
      <c r="E26" s="199">
        <v>446.8</v>
      </c>
      <c r="F26" s="199">
        <f t="shared" si="0"/>
        <v>369.25619834710744</v>
      </c>
      <c r="G26" s="200">
        <f t="shared" ref="G26:G29" si="2">PRODUCT(D26,F26)</f>
        <v>36925.619834710742</v>
      </c>
      <c r="H26" s="210"/>
    </row>
    <row r="27" spans="1:12" ht="15.6" x14ac:dyDescent="0.3">
      <c r="A27" s="202">
        <v>3</v>
      </c>
      <c r="B27" s="203" t="s">
        <v>158</v>
      </c>
      <c r="C27" s="204" t="s">
        <v>53</v>
      </c>
      <c r="D27" s="207">
        <v>50</v>
      </c>
      <c r="E27" s="199">
        <v>1321.63</v>
      </c>
      <c r="F27" s="199">
        <f t="shared" si="0"/>
        <v>1092.2561983471076</v>
      </c>
      <c r="G27" s="200">
        <f t="shared" si="2"/>
        <v>54612.809917355378</v>
      </c>
      <c r="H27" s="210"/>
      <c r="J27" s="155">
        <v>132163</v>
      </c>
      <c r="K27" s="155">
        <v>100</v>
      </c>
      <c r="L27" s="155">
        <f>J27/K27</f>
        <v>1321.63</v>
      </c>
    </row>
    <row r="28" spans="1:12" ht="15.6" x14ac:dyDescent="0.3">
      <c r="A28" s="202">
        <v>4</v>
      </c>
      <c r="B28" s="203" t="s">
        <v>159</v>
      </c>
      <c r="C28" s="204" t="s">
        <v>53</v>
      </c>
      <c r="D28" s="207">
        <v>50</v>
      </c>
      <c r="E28" s="199">
        <v>1321.63</v>
      </c>
      <c r="F28" s="199">
        <f t="shared" si="0"/>
        <v>1092.2561983471076</v>
      </c>
      <c r="G28" s="200">
        <f t="shared" si="2"/>
        <v>54612.809917355378</v>
      </c>
      <c r="H28" s="210"/>
    </row>
    <row r="29" spans="1:12" ht="16.2" thickBot="1" x14ac:dyDescent="0.35">
      <c r="A29" s="202">
        <v>5</v>
      </c>
      <c r="B29" s="211" t="s">
        <v>160</v>
      </c>
      <c r="C29" s="212" t="s">
        <v>53</v>
      </c>
      <c r="D29" s="213">
        <v>100</v>
      </c>
      <c r="E29" s="199">
        <v>446.8</v>
      </c>
      <c r="F29" s="199">
        <f t="shared" si="0"/>
        <v>369.25619834710744</v>
      </c>
      <c r="G29" s="200">
        <f t="shared" si="2"/>
        <v>36925.619834710742</v>
      </c>
      <c r="H29" s="210"/>
    </row>
    <row r="30" spans="1:12" ht="16.8" thickTop="1" thickBot="1" x14ac:dyDescent="0.35">
      <c r="A30" s="214"/>
      <c r="B30" s="215" t="s">
        <v>54</v>
      </c>
      <c r="C30" s="216"/>
      <c r="D30" s="217"/>
      <c r="E30" s="218"/>
      <c r="F30" s="218"/>
      <c r="G30" s="218"/>
      <c r="H30" s="219">
        <f>SUM(G31:G32)</f>
        <v>5582.6446280991731</v>
      </c>
    </row>
    <row r="31" spans="1:12" ht="16.2" thickTop="1" x14ac:dyDescent="0.3">
      <c r="A31" s="195">
        <v>1</v>
      </c>
      <c r="B31" s="196" t="s">
        <v>134</v>
      </c>
      <c r="C31" s="197" t="s">
        <v>29</v>
      </c>
      <c r="D31" s="197">
        <v>3</v>
      </c>
      <c r="E31" s="199">
        <v>1011</v>
      </c>
      <c r="F31" s="199">
        <f t="shared" si="0"/>
        <v>835.53719008264466</v>
      </c>
      <c r="G31" s="200">
        <f>PRODUCT(D31,F31)</f>
        <v>2506.6115702479337</v>
      </c>
      <c r="H31" s="220"/>
    </row>
    <row r="32" spans="1:12" ht="16.2" thickBot="1" x14ac:dyDescent="0.35">
      <c r="A32" s="221">
        <v>2</v>
      </c>
      <c r="B32" s="211" t="s">
        <v>135</v>
      </c>
      <c r="C32" s="212" t="s">
        <v>29</v>
      </c>
      <c r="D32" s="212">
        <v>2</v>
      </c>
      <c r="E32" s="222">
        <v>1861</v>
      </c>
      <c r="F32" s="222">
        <f t="shared" si="0"/>
        <v>1538.0165289256199</v>
      </c>
      <c r="G32" s="223">
        <f>PRODUCT(D32,F32)</f>
        <v>3076.0330578512398</v>
      </c>
      <c r="H32" s="224"/>
    </row>
    <row r="33" spans="1:8" ht="16.8" thickTop="1" thickBot="1" x14ac:dyDescent="0.35">
      <c r="A33" s="214"/>
      <c r="B33" s="215" t="s">
        <v>55</v>
      </c>
      <c r="C33" s="217"/>
      <c r="D33" s="216"/>
      <c r="E33" s="218"/>
      <c r="F33" s="218"/>
      <c r="G33" s="218"/>
      <c r="H33" s="219">
        <f>SUM(G34)</f>
        <v>33719.008264462813</v>
      </c>
    </row>
    <row r="34" spans="1:8" ht="16.8" thickTop="1" thickBot="1" x14ac:dyDescent="0.35">
      <c r="A34" s="202">
        <v>1</v>
      </c>
      <c r="B34" s="203" t="s">
        <v>161</v>
      </c>
      <c r="C34" s="204" t="s">
        <v>29</v>
      </c>
      <c r="D34" s="204">
        <v>2</v>
      </c>
      <c r="E34" s="199">
        <v>20400</v>
      </c>
      <c r="F34" s="199">
        <f t="shared" si="0"/>
        <v>16859.504132231406</v>
      </c>
      <c r="G34" s="200">
        <f>PRODUCT(D34,F34)</f>
        <v>33719.008264462813</v>
      </c>
      <c r="H34" s="209"/>
    </row>
    <row r="35" spans="1:8" ht="16.8" thickTop="1" thickBot="1" x14ac:dyDescent="0.35">
      <c r="A35" s="214"/>
      <c r="B35" s="215" t="s">
        <v>162</v>
      </c>
      <c r="C35" s="217"/>
      <c r="D35" s="217"/>
      <c r="E35" s="225"/>
      <c r="F35" s="218"/>
      <c r="G35" s="218"/>
      <c r="H35" s="219">
        <f>SUM(G37,G39)</f>
        <v>198048.92561983471</v>
      </c>
    </row>
    <row r="36" spans="1:8" ht="16.2" thickTop="1" x14ac:dyDescent="0.3">
      <c r="A36" s="202">
        <v>1</v>
      </c>
      <c r="B36" s="203" t="s">
        <v>163</v>
      </c>
      <c r="C36" s="204"/>
      <c r="D36" s="204"/>
      <c r="E36" s="205"/>
      <c r="F36" s="205"/>
      <c r="G36" s="226"/>
      <c r="H36" s="227"/>
    </row>
    <row r="37" spans="1:8" ht="15.6" x14ac:dyDescent="0.3">
      <c r="A37" s="221"/>
      <c r="B37" s="211" t="s">
        <v>164</v>
      </c>
      <c r="C37" s="212" t="s">
        <v>29</v>
      </c>
      <c r="D37" s="212">
        <v>24</v>
      </c>
      <c r="E37" s="199">
        <v>8369</v>
      </c>
      <c r="F37" s="199">
        <f t="shared" ref="F37:F39" si="3">E37/1.21</f>
        <v>6916.5289256198348</v>
      </c>
      <c r="G37" s="200">
        <f t="shared" ref="G37" si="4">PRODUCT(D37,F37)</f>
        <v>165996.69421487604</v>
      </c>
      <c r="H37" s="209"/>
    </row>
    <row r="38" spans="1:8" ht="15.6" x14ac:dyDescent="0.3">
      <c r="A38" s="202">
        <v>2</v>
      </c>
      <c r="B38" s="203" t="s">
        <v>165</v>
      </c>
      <c r="C38" s="204"/>
      <c r="D38" s="204"/>
      <c r="E38" s="205"/>
      <c r="F38" s="205"/>
      <c r="G38" s="226"/>
      <c r="H38" s="227"/>
    </row>
    <row r="39" spans="1:8" ht="16.2" thickBot="1" x14ac:dyDescent="0.35">
      <c r="A39" s="202"/>
      <c r="B39" s="203" t="s">
        <v>166</v>
      </c>
      <c r="C39" s="204" t="s">
        <v>29</v>
      </c>
      <c r="D39" s="204">
        <v>5</v>
      </c>
      <c r="E39" s="199">
        <v>7756.64</v>
      </c>
      <c r="F39" s="199">
        <f t="shared" si="3"/>
        <v>6410.4462809917359</v>
      </c>
      <c r="G39" s="200">
        <f t="shared" ref="G39" si="5">PRODUCT(D39,F39)</f>
        <v>32052.231404958678</v>
      </c>
      <c r="H39" s="210"/>
    </row>
    <row r="40" spans="1:8" ht="16.8" thickTop="1" thickBot="1" x14ac:dyDescent="0.35">
      <c r="A40" s="214"/>
      <c r="B40" s="215" t="s">
        <v>167</v>
      </c>
      <c r="C40" s="217"/>
      <c r="D40" s="217"/>
      <c r="E40" s="218"/>
      <c r="F40" s="218"/>
      <c r="G40" s="218"/>
      <c r="H40" s="219">
        <f>SUM(G41,G43)</f>
        <v>304373.55371900828</v>
      </c>
    </row>
    <row r="41" spans="1:8" ht="16.2" thickTop="1" x14ac:dyDescent="0.3">
      <c r="A41" s="228">
        <v>1</v>
      </c>
      <c r="B41" s="229" t="s">
        <v>76</v>
      </c>
      <c r="C41" s="230" t="s">
        <v>29</v>
      </c>
      <c r="D41" s="230">
        <v>2</v>
      </c>
      <c r="E41" s="199">
        <v>4150</v>
      </c>
      <c r="F41" s="199">
        <f t="shared" ref="F41:F43" si="6">E41/1.21</f>
        <v>3429.7520661157027</v>
      </c>
      <c r="G41" s="200">
        <f>PRODUCT(D41,F41)</f>
        <v>6859.5041322314055</v>
      </c>
      <c r="H41" s="231"/>
    </row>
    <row r="42" spans="1:8" ht="15.6" x14ac:dyDescent="0.3">
      <c r="A42" s="202">
        <v>2</v>
      </c>
      <c r="B42" s="203" t="s">
        <v>168</v>
      </c>
      <c r="C42" s="204"/>
      <c r="D42" s="204"/>
      <c r="E42" s="232"/>
      <c r="F42" s="232"/>
      <c r="G42" s="233"/>
      <c r="H42" s="210"/>
    </row>
    <row r="43" spans="1:8" ht="16.2" thickBot="1" x14ac:dyDescent="0.35">
      <c r="A43" s="234"/>
      <c r="B43" s="235" t="s">
        <v>169</v>
      </c>
      <c r="C43" s="236" t="s">
        <v>29</v>
      </c>
      <c r="D43" s="236">
        <v>8</v>
      </c>
      <c r="E43" s="199">
        <v>44999</v>
      </c>
      <c r="F43" s="199">
        <f t="shared" si="6"/>
        <v>37189.25619834711</v>
      </c>
      <c r="G43" s="200">
        <f>PRODUCT(D43,F43)</f>
        <v>297514.04958677688</v>
      </c>
      <c r="H43" s="237"/>
    </row>
    <row r="44" spans="1:8" ht="16.2" thickTop="1" x14ac:dyDescent="0.3">
      <c r="A44" s="195"/>
      <c r="B44" s="196"/>
      <c r="C44" s="197"/>
      <c r="D44" s="197"/>
      <c r="E44" s="238"/>
      <c r="F44" s="238"/>
      <c r="G44" s="239"/>
      <c r="H44" s="240"/>
    </row>
    <row r="45" spans="1:8" ht="15.6" x14ac:dyDescent="0.3">
      <c r="A45" s="241"/>
      <c r="B45" s="203"/>
      <c r="C45" s="204"/>
      <c r="D45" s="204"/>
      <c r="E45" s="232"/>
      <c r="F45" s="232"/>
      <c r="G45" s="233"/>
      <c r="H45" s="210"/>
    </row>
    <row r="46" spans="1:8" ht="15.6" x14ac:dyDescent="0.3">
      <c r="A46" s="202"/>
      <c r="B46" s="203"/>
      <c r="C46" s="204"/>
      <c r="D46" s="204"/>
      <c r="E46" s="232"/>
      <c r="F46" s="232"/>
      <c r="G46" s="233"/>
      <c r="H46" s="210"/>
    </row>
    <row r="47" spans="1:8" ht="16.2" thickBot="1" x14ac:dyDescent="0.35">
      <c r="A47" s="242"/>
      <c r="B47" s="243"/>
      <c r="C47" s="244"/>
      <c r="D47" s="244"/>
      <c r="E47" s="245"/>
      <c r="F47" s="245"/>
      <c r="G47" s="246"/>
      <c r="H47" s="247"/>
    </row>
    <row r="48" spans="1:8" ht="15" thickTop="1" x14ac:dyDescent="0.3"/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1DFCF-4FA4-4990-82AA-34809E0C1210}">
  <sheetPr>
    <outlinePr summaryBelow="0" summaryRight="0"/>
  </sheetPr>
  <dimension ref="A1:Z485"/>
  <sheetViews>
    <sheetView topLeftCell="A422" workbookViewId="0">
      <selection activeCell="L453" sqref="L453"/>
    </sheetView>
  </sheetViews>
  <sheetFormatPr baseColWidth="10" defaultColWidth="12.5546875" defaultRowHeight="15" customHeight="1" x14ac:dyDescent="0.3"/>
  <cols>
    <col min="1" max="1" width="12.5546875" style="301"/>
    <col min="2" max="2" width="119.6640625" style="301" customWidth="1"/>
    <col min="3" max="3" width="20.44140625" style="301" customWidth="1"/>
    <col min="4" max="16384" width="12.5546875" style="301"/>
  </cols>
  <sheetData>
    <row r="1" spans="1:26" ht="25.2" x14ac:dyDescent="0.45">
      <c r="A1" s="630" t="s">
        <v>344</v>
      </c>
      <c r="B1" s="631"/>
      <c r="C1" s="631"/>
      <c r="D1" s="631"/>
      <c r="E1" s="631"/>
      <c r="F1" s="631"/>
      <c r="G1" s="631"/>
      <c r="H1" s="631"/>
      <c r="I1" s="631"/>
      <c r="J1" s="631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302"/>
      <c r="Z1" s="302"/>
    </row>
    <row r="2" spans="1:26" ht="13.8" x14ac:dyDescent="0.3">
      <c r="A2" s="302"/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2"/>
      <c r="Z2" s="302"/>
    </row>
    <row r="3" spans="1:26" ht="15.6" x14ac:dyDescent="0.3">
      <c r="A3" s="632" t="s">
        <v>45</v>
      </c>
      <c r="B3" s="632" t="s">
        <v>345</v>
      </c>
      <c r="C3" s="634" t="s">
        <v>18</v>
      </c>
      <c r="D3" s="635" t="s">
        <v>346</v>
      </c>
      <c r="E3" s="636"/>
      <c r="F3" s="633"/>
      <c r="G3" s="637" t="s">
        <v>3</v>
      </c>
      <c r="H3" s="303"/>
      <c r="I3" s="635" t="s">
        <v>347</v>
      </c>
      <c r="J3" s="633"/>
      <c r="K3" s="302"/>
      <c r="L3" s="302"/>
      <c r="M3" s="302"/>
      <c r="N3" s="302"/>
      <c r="O3" s="302"/>
      <c r="P3" s="302"/>
      <c r="Q3" s="302"/>
      <c r="R3" s="302"/>
      <c r="S3" s="302"/>
      <c r="T3" s="302"/>
      <c r="U3" s="302"/>
      <c r="V3" s="302"/>
      <c r="W3" s="302"/>
      <c r="X3" s="302"/>
      <c r="Y3" s="302"/>
      <c r="Z3" s="302"/>
    </row>
    <row r="4" spans="1:26" ht="15.6" x14ac:dyDescent="0.3">
      <c r="A4" s="633"/>
      <c r="B4" s="633"/>
      <c r="C4" s="633"/>
      <c r="D4" s="304" t="s">
        <v>348</v>
      </c>
      <c r="E4" s="304" t="s">
        <v>349</v>
      </c>
      <c r="F4" s="304" t="s">
        <v>350</v>
      </c>
      <c r="G4" s="636"/>
      <c r="H4" s="303"/>
      <c r="I4" s="305" t="s">
        <v>351</v>
      </c>
      <c r="J4" s="305" t="s">
        <v>107</v>
      </c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</row>
    <row r="5" spans="1:26" ht="14.4" thickBot="1" x14ac:dyDescent="0.35">
      <c r="A5" s="302"/>
      <c r="B5" s="302"/>
      <c r="C5" s="302"/>
      <c r="D5" s="303"/>
      <c r="E5" s="303"/>
      <c r="F5" s="303"/>
      <c r="G5" s="303"/>
      <c r="H5" s="303"/>
      <c r="I5" s="303"/>
      <c r="J5" s="303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</row>
    <row r="6" spans="1:26" ht="16.8" thickTop="1" thickBot="1" x14ac:dyDescent="0.35">
      <c r="A6" s="306">
        <v>1</v>
      </c>
      <c r="B6" s="307" t="s">
        <v>60</v>
      </c>
      <c r="C6" s="307"/>
      <c r="D6" s="308"/>
      <c r="E6" s="309"/>
      <c r="F6" s="310"/>
      <c r="G6" s="311"/>
      <c r="H6" s="303"/>
      <c r="I6" s="312"/>
      <c r="J6" s="313"/>
      <c r="K6" s="302"/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2"/>
    </row>
    <row r="7" spans="1:26" ht="13.8" x14ac:dyDescent="0.3">
      <c r="A7" s="314" t="s">
        <v>171</v>
      </c>
      <c r="B7" s="315" t="s">
        <v>61</v>
      </c>
      <c r="C7" s="316" t="s">
        <v>13</v>
      </c>
      <c r="D7" s="317"/>
      <c r="E7" s="317"/>
      <c r="F7" s="318"/>
      <c r="G7" s="319"/>
      <c r="H7" s="320"/>
      <c r="I7" s="321"/>
      <c r="J7" s="322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323"/>
      <c r="V7" s="323"/>
      <c r="W7" s="323"/>
      <c r="X7" s="323"/>
      <c r="Y7" s="323"/>
      <c r="Z7" s="323"/>
    </row>
    <row r="8" spans="1:26" ht="13.8" x14ac:dyDescent="0.3">
      <c r="A8" s="324" t="s">
        <v>173</v>
      </c>
      <c r="B8" s="325" t="s">
        <v>43</v>
      </c>
      <c r="C8" s="326" t="s">
        <v>36</v>
      </c>
      <c r="D8" s="327">
        <v>1</v>
      </c>
      <c r="E8" s="327">
        <v>1</v>
      </c>
      <c r="F8" s="328"/>
      <c r="G8" s="329"/>
      <c r="H8" s="303"/>
      <c r="I8" s="330"/>
      <c r="J8" s="331"/>
      <c r="K8" s="302"/>
      <c r="L8" s="302"/>
      <c r="M8" s="302"/>
      <c r="N8" s="302"/>
      <c r="O8" s="302"/>
      <c r="P8" s="302"/>
      <c r="Q8" s="302"/>
      <c r="R8" s="302"/>
      <c r="S8" s="302"/>
      <c r="T8" s="302"/>
      <c r="U8" s="302"/>
      <c r="V8" s="302"/>
      <c r="W8" s="302"/>
      <c r="X8" s="302"/>
      <c r="Y8" s="302"/>
      <c r="Z8" s="302"/>
    </row>
    <row r="9" spans="1:26" ht="13.8" x14ac:dyDescent="0.3">
      <c r="A9" s="332" t="s">
        <v>174</v>
      </c>
      <c r="B9" s="325" t="s">
        <v>236</v>
      </c>
      <c r="C9" s="326" t="s">
        <v>36</v>
      </c>
      <c r="D9" s="327">
        <v>1</v>
      </c>
      <c r="E9" s="327">
        <v>1</v>
      </c>
      <c r="F9" s="328"/>
      <c r="G9" s="329"/>
      <c r="H9" s="303"/>
      <c r="I9" s="330"/>
      <c r="J9" s="331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  <c r="X9" s="302"/>
      <c r="Y9" s="302"/>
      <c r="Z9" s="302"/>
    </row>
    <row r="10" spans="1:26" ht="13.8" x14ac:dyDescent="0.3">
      <c r="A10" s="332" t="s">
        <v>106</v>
      </c>
      <c r="B10" s="325" t="s">
        <v>64</v>
      </c>
      <c r="C10" s="326" t="s">
        <v>36</v>
      </c>
      <c r="D10" s="327">
        <v>1</v>
      </c>
      <c r="E10" s="327">
        <v>1</v>
      </c>
      <c r="F10" s="328"/>
      <c r="G10" s="329"/>
      <c r="H10" s="303"/>
      <c r="I10" s="330"/>
      <c r="J10" s="331"/>
      <c r="K10" s="302"/>
      <c r="L10" s="302"/>
      <c r="M10" s="302"/>
      <c r="N10" s="302"/>
      <c r="O10" s="302"/>
      <c r="P10" s="302"/>
      <c r="Q10" s="302"/>
      <c r="R10" s="302"/>
      <c r="S10" s="302"/>
      <c r="T10" s="302"/>
      <c r="U10" s="302"/>
      <c r="V10" s="302"/>
      <c r="W10" s="302"/>
      <c r="X10" s="302"/>
      <c r="Y10" s="302"/>
      <c r="Z10" s="302"/>
    </row>
    <row r="11" spans="1:26" ht="13.8" x14ac:dyDescent="0.3">
      <c r="A11" s="332" t="s">
        <v>175</v>
      </c>
      <c r="B11" s="325" t="s">
        <v>108</v>
      </c>
      <c r="C11" s="326" t="s">
        <v>36</v>
      </c>
      <c r="D11" s="327">
        <v>1</v>
      </c>
      <c r="E11" s="327">
        <v>1</v>
      </c>
      <c r="F11" s="328"/>
      <c r="G11" s="329"/>
      <c r="H11" s="303"/>
      <c r="I11" s="330"/>
      <c r="J11" s="331"/>
      <c r="K11" s="302"/>
      <c r="L11" s="302"/>
      <c r="M11" s="302"/>
      <c r="N11" s="302"/>
      <c r="O11" s="302"/>
      <c r="P11" s="302"/>
      <c r="Q11" s="302"/>
      <c r="R11" s="302"/>
      <c r="S11" s="302"/>
      <c r="T11" s="302"/>
      <c r="U11" s="302"/>
      <c r="V11" s="302"/>
      <c r="W11" s="302"/>
      <c r="X11" s="302"/>
      <c r="Y11" s="302"/>
      <c r="Z11" s="302"/>
    </row>
    <row r="12" spans="1:26" ht="14.4" thickBot="1" x14ac:dyDescent="0.35">
      <c r="A12" s="332" t="s">
        <v>176</v>
      </c>
      <c r="B12" s="333" t="s">
        <v>105</v>
      </c>
      <c r="C12" s="326" t="s">
        <v>36</v>
      </c>
      <c r="D12" s="327">
        <v>1</v>
      </c>
      <c r="E12" s="327">
        <v>1</v>
      </c>
      <c r="F12" s="328"/>
      <c r="G12" s="329"/>
      <c r="H12" s="303"/>
      <c r="I12" s="330"/>
      <c r="J12" s="331"/>
      <c r="K12" s="302"/>
      <c r="L12" s="302"/>
      <c r="M12" s="302"/>
      <c r="N12" s="302"/>
      <c r="O12" s="302"/>
      <c r="P12" s="302"/>
      <c r="Q12" s="302"/>
      <c r="R12" s="302"/>
      <c r="S12" s="302"/>
      <c r="T12" s="302"/>
      <c r="U12" s="302"/>
      <c r="V12" s="302"/>
      <c r="W12" s="302"/>
      <c r="X12" s="302"/>
      <c r="Y12" s="302"/>
      <c r="Z12" s="302"/>
    </row>
    <row r="13" spans="1:26" ht="16.2" thickBot="1" x14ac:dyDescent="0.35">
      <c r="A13" s="306">
        <v>2</v>
      </c>
      <c r="B13" s="307" t="s">
        <v>110</v>
      </c>
      <c r="C13" s="307"/>
      <c r="D13" s="308"/>
      <c r="E13" s="308"/>
      <c r="F13" s="334"/>
      <c r="G13" s="335"/>
      <c r="H13" s="303"/>
      <c r="I13" s="336"/>
      <c r="J13" s="337"/>
      <c r="K13" s="302"/>
      <c r="L13" s="302"/>
      <c r="M13" s="302"/>
      <c r="N13" s="302"/>
      <c r="O13" s="302"/>
      <c r="P13" s="302"/>
      <c r="Q13" s="302"/>
      <c r="R13" s="302"/>
      <c r="S13" s="302"/>
      <c r="T13" s="302"/>
      <c r="U13" s="302"/>
      <c r="V13" s="302"/>
      <c r="W13" s="302"/>
      <c r="X13" s="302"/>
      <c r="Y13" s="302"/>
      <c r="Z13" s="302"/>
    </row>
    <row r="14" spans="1:26" ht="13.8" x14ac:dyDescent="0.3">
      <c r="A14" s="338" t="s">
        <v>177</v>
      </c>
      <c r="B14" s="339" t="s">
        <v>241</v>
      </c>
      <c r="C14" s="340" t="s">
        <v>10</v>
      </c>
      <c r="D14" s="341"/>
      <c r="E14" s="341"/>
      <c r="F14" s="328"/>
      <c r="G14" s="329"/>
      <c r="H14" s="303"/>
      <c r="I14" s="330"/>
      <c r="J14" s="331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</row>
    <row r="15" spans="1:26" ht="13.8" x14ac:dyDescent="0.3">
      <c r="A15" s="324"/>
      <c r="B15" s="342" t="s">
        <v>352</v>
      </c>
      <c r="C15" s="340">
        <v>1</v>
      </c>
      <c r="D15" s="343">
        <v>16</v>
      </c>
      <c r="E15" s="343">
        <v>0.1</v>
      </c>
      <c r="F15" s="328">
        <v>0.08</v>
      </c>
      <c r="G15" s="329"/>
      <c r="H15" s="303"/>
      <c r="I15" s="330">
        <f>D15*E15*F15</f>
        <v>0.128</v>
      </c>
      <c r="J15" s="344">
        <f>I15</f>
        <v>0.128</v>
      </c>
      <c r="K15" s="302"/>
      <c r="L15" s="302"/>
      <c r="M15" s="302"/>
      <c r="N15" s="302"/>
      <c r="O15" s="302"/>
      <c r="P15" s="302"/>
      <c r="Q15" s="302"/>
      <c r="R15" s="302"/>
      <c r="S15" s="302"/>
      <c r="T15" s="302"/>
      <c r="U15" s="302"/>
      <c r="V15" s="302"/>
      <c r="W15" s="302"/>
      <c r="X15" s="302"/>
      <c r="Y15" s="302"/>
      <c r="Z15" s="302"/>
    </row>
    <row r="16" spans="1:26" ht="13.8" x14ac:dyDescent="0.3">
      <c r="A16" s="345" t="s">
        <v>178</v>
      </c>
      <c r="B16" s="346" t="s">
        <v>240</v>
      </c>
      <c r="C16" s="347" t="s">
        <v>10</v>
      </c>
      <c r="D16" s="348"/>
      <c r="E16" s="348"/>
      <c r="F16" s="349"/>
      <c r="G16" s="350"/>
      <c r="H16" s="351"/>
      <c r="I16" s="352"/>
      <c r="J16" s="353"/>
      <c r="K16" s="354"/>
      <c r="L16" s="354"/>
      <c r="M16" s="354"/>
      <c r="N16" s="354"/>
      <c r="O16" s="354"/>
      <c r="P16" s="354"/>
      <c r="Q16" s="354"/>
      <c r="R16" s="354"/>
      <c r="S16" s="354"/>
      <c r="T16" s="354"/>
      <c r="U16" s="354"/>
      <c r="V16" s="354"/>
      <c r="W16" s="354"/>
      <c r="X16" s="354"/>
      <c r="Y16" s="354"/>
      <c r="Z16" s="354"/>
    </row>
    <row r="17" spans="1:26" ht="13.8" x14ac:dyDescent="0.3">
      <c r="A17" s="324" t="s">
        <v>104</v>
      </c>
      <c r="B17" s="325" t="s">
        <v>239</v>
      </c>
      <c r="C17" s="340" t="s">
        <v>0</v>
      </c>
      <c r="D17" s="343"/>
      <c r="E17" s="343"/>
      <c r="F17" s="355"/>
      <c r="G17" s="356"/>
      <c r="H17" s="303"/>
      <c r="I17" s="330"/>
      <c r="J17" s="331"/>
      <c r="K17" s="302"/>
      <c r="L17" s="302"/>
      <c r="M17" s="302"/>
      <c r="N17" s="302"/>
      <c r="O17" s="302"/>
      <c r="P17" s="302"/>
      <c r="Q17" s="302"/>
      <c r="R17" s="302"/>
      <c r="S17" s="302"/>
      <c r="T17" s="302"/>
      <c r="U17" s="302"/>
      <c r="V17" s="302"/>
      <c r="W17" s="302"/>
      <c r="X17" s="302"/>
      <c r="Y17" s="302"/>
      <c r="Z17" s="302"/>
    </row>
    <row r="18" spans="1:26" ht="13.8" x14ac:dyDescent="0.3">
      <c r="A18" s="324"/>
      <c r="B18" s="357" t="s">
        <v>353</v>
      </c>
      <c r="C18" s="340">
        <v>1</v>
      </c>
      <c r="D18" s="327">
        <v>0.88500000000000001</v>
      </c>
      <c r="E18" s="327"/>
      <c r="F18" s="358">
        <v>3.57</v>
      </c>
      <c r="G18" s="329"/>
      <c r="H18" s="303"/>
      <c r="I18" s="330">
        <f t="shared" ref="I18:I19" si="0">C18*D18*F18</f>
        <v>3.1594500000000001</v>
      </c>
      <c r="J18" s="331"/>
      <c r="K18" s="302"/>
      <c r="L18" s="302"/>
      <c r="M18" s="302"/>
      <c r="N18" s="302"/>
      <c r="O18" s="302"/>
      <c r="P18" s="302"/>
      <c r="Q18" s="302"/>
      <c r="R18" s="302"/>
      <c r="S18" s="302"/>
      <c r="T18" s="302"/>
      <c r="U18" s="302"/>
      <c r="V18" s="302"/>
      <c r="W18" s="302"/>
      <c r="X18" s="302"/>
      <c r="Y18" s="302"/>
      <c r="Z18" s="302"/>
    </row>
    <row r="19" spans="1:26" ht="13.8" x14ac:dyDescent="0.3">
      <c r="A19" s="324"/>
      <c r="B19" s="357" t="s">
        <v>354</v>
      </c>
      <c r="C19" s="340">
        <v>1</v>
      </c>
      <c r="D19" s="327">
        <v>3.6850000000000001</v>
      </c>
      <c r="E19" s="327"/>
      <c r="F19" s="358">
        <v>3.57</v>
      </c>
      <c r="G19" s="329"/>
      <c r="H19" s="303"/>
      <c r="I19" s="330">
        <f t="shared" si="0"/>
        <v>13.15545</v>
      </c>
      <c r="J19" s="337">
        <f>I18+I19</f>
        <v>16.314900000000002</v>
      </c>
      <c r="K19" s="302"/>
      <c r="L19" s="302"/>
      <c r="M19" s="302"/>
      <c r="N19" s="302"/>
      <c r="O19" s="302"/>
      <c r="P19" s="302"/>
      <c r="Q19" s="302"/>
      <c r="R19" s="302"/>
      <c r="S19" s="302"/>
      <c r="T19" s="302"/>
      <c r="U19" s="302"/>
      <c r="V19" s="302"/>
      <c r="W19" s="302"/>
      <c r="X19" s="302"/>
      <c r="Y19" s="302"/>
      <c r="Z19" s="302"/>
    </row>
    <row r="20" spans="1:26" ht="13.8" x14ac:dyDescent="0.3">
      <c r="A20" s="324" t="s">
        <v>103</v>
      </c>
      <c r="B20" s="325" t="s">
        <v>238</v>
      </c>
      <c r="C20" s="340" t="s">
        <v>10</v>
      </c>
      <c r="D20" s="327"/>
      <c r="E20" s="327"/>
      <c r="F20" s="359"/>
      <c r="G20" s="360"/>
      <c r="H20" s="303"/>
      <c r="I20" s="330"/>
      <c r="J20" s="331"/>
      <c r="K20" s="302"/>
      <c r="L20" s="302"/>
      <c r="M20" s="302"/>
      <c r="N20" s="302"/>
      <c r="O20" s="302"/>
      <c r="P20" s="302"/>
      <c r="Q20" s="302"/>
      <c r="R20" s="302"/>
      <c r="S20" s="302"/>
      <c r="T20" s="302"/>
      <c r="U20" s="302"/>
      <c r="V20" s="302"/>
      <c r="W20" s="302"/>
      <c r="X20" s="302"/>
      <c r="Y20" s="302"/>
      <c r="Z20" s="302"/>
    </row>
    <row r="21" spans="1:26" ht="13.8" x14ac:dyDescent="0.3">
      <c r="A21" s="324"/>
      <c r="B21" s="357" t="s">
        <v>355</v>
      </c>
      <c r="C21" s="340">
        <v>1</v>
      </c>
      <c r="D21" s="343">
        <v>3.57</v>
      </c>
      <c r="E21" s="361">
        <v>0.3</v>
      </c>
      <c r="F21" s="358">
        <v>3.57</v>
      </c>
      <c r="G21" s="362"/>
      <c r="H21" s="303"/>
      <c r="I21" s="330">
        <f t="shared" ref="I21:I25" si="1">D21*E21*F21</f>
        <v>3.8234699999999995</v>
      </c>
      <c r="J21" s="331"/>
      <c r="K21" s="302"/>
      <c r="L21" s="302"/>
      <c r="M21" s="302"/>
      <c r="N21" s="302"/>
      <c r="O21" s="302"/>
      <c r="P21" s="302"/>
      <c r="Q21" s="302"/>
      <c r="R21" s="302"/>
      <c r="S21" s="302"/>
      <c r="T21" s="302"/>
      <c r="U21" s="302"/>
      <c r="V21" s="302"/>
      <c r="W21" s="302"/>
      <c r="X21" s="302"/>
      <c r="Y21" s="302"/>
      <c r="Z21" s="302"/>
    </row>
    <row r="22" spans="1:26" ht="13.8" x14ac:dyDescent="0.3">
      <c r="A22" s="324"/>
      <c r="B22" s="357" t="s">
        <v>356</v>
      </c>
      <c r="C22" s="340">
        <v>1</v>
      </c>
      <c r="D22" s="343">
        <v>3.35</v>
      </c>
      <c r="E22" s="361">
        <v>0.3</v>
      </c>
      <c r="F22" s="358">
        <v>3.57</v>
      </c>
      <c r="G22" s="362"/>
      <c r="H22" s="303"/>
      <c r="I22" s="330">
        <f t="shared" si="1"/>
        <v>3.5878499999999995</v>
      </c>
      <c r="J22" s="331"/>
      <c r="K22" s="302"/>
      <c r="L22" s="302"/>
      <c r="M22" s="302"/>
      <c r="N22" s="302"/>
      <c r="O22" s="302"/>
      <c r="P22" s="302"/>
      <c r="Q22" s="302"/>
      <c r="R22" s="302"/>
      <c r="S22" s="302"/>
      <c r="T22" s="302"/>
      <c r="U22" s="302"/>
      <c r="V22" s="302"/>
      <c r="W22" s="302"/>
      <c r="X22" s="302"/>
      <c r="Y22" s="302"/>
      <c r="Z22" s="302"/>
    </row>
    <row r="23" spans="1:26" ht="13.8" x14ac:dyDescent="0.3">
      <c r="A23" s="324"/>
      <c r="B23" s="357" t="s">
        <v>357</v>
      </c>
      <c r="C23" s="340">
        <v>1</v>
      </c>
      <c r="D23" s="343">
        <v>3.46</v>
      </c>
      <c r="E23" s="361">
        <v>0.3</v>
      </c>
      <c r="F23" s="358">
        <v>3.57</v>
      </c>
      <c r="G23" s="362"/>
      <c r="H23" s="303"/>
      <c r="I23" s="330">
        <f t="shared" si="1"/>
        <v>3.70566</v>
      </c>
      <c r="J23" s="331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</row>
    <row r="24" spans="1:26" ht="13.8" x14ac:dyDescent="0.3">
      <c r="A24" s="324"/>
      <c r="B24" s="357" t="s">
        <v>358</v>
      </c>
      <c r="C24" s="340">
        <v>1</v>
      </c>
      <c r="D24" s="343">
        <v>3.56</v>
      </c>
      <c r="E24" s="361">
        <v>0.3</v>
      </c>
      <c r="F24" s="358">
        <v>3.57</v>
      </c>
      <c r="G24" s="362"/>
      <c r="H24" s="303"/>
      <c r="I24" s="330">
        <f t="shared" si="1"/>
        <v>3.8127599999999999</v>
      </c>
      <c r="J24" s="331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2"/>
      <c r="W24" s="302"/>
      <c r="X24" s="302"/>
      <c r="Y24" s="302"/>
      <c r="Z24" s="302"/>
    </row>
    <row r="25" spans="1:26" ht="13.8" x14ac:dyDescent="0.3">
      <c r="A25" s="324"/>
      <c r="B25" s="357" t="s">
        <v>359</v>
      </c>
      <c r="C25" s="340">
        <v>1</v>
      </c>
      <c r="D25" s="343">
        <v>1.6</v>
      </c>
      <c r="E25" s="361">
        <v>0.3</v>
      </c>
      <c r="F25" s="358">
        <v>3.57</v>
      </c>
      <c r="G25" s="362"/>
      <c r="H25" s="303"/>
      <c r="I25" s="330">
        <f t="shared" si="1"/>
        <v>1.7135999999999998</v>
      </c>
      <c r="J25" s="337">
        <f>I21+I22+I23+I24+I25</f>
        <v>16.643339999999998</v>
      </c>
      <c r="K25" s="302"/>
      <c r="L25" s="302"/>
      <c r="M25" s="302"/>
      <c r="N25" s="302"/>
      <c r="O25" s="302"/>
      <c r="P25" s="302"/>
      <c r="Q25" s="302"/>
      <c r="R25" s="302"/>
      <c r="S25" s="302"/>
      <c r="T25" s="302"/>
      <c r="U25" s="302"/>
      <c r="V25" s="302"/>
      <c r="W25" s="302"/>
      <c r="X25" s="302"/>
      <c r="Y25" s="302"/>
      <c r="Z25" s="302"/>
    </row>
    <row r="26" spans="1:26" ht="14.4" thickBot="1" x14ac:dyDescent="0.35">
      <c r="A26" s="324" t="s">
        <v>102</v>
      </c>
      <c r="B26" s="325" t="s">
        <v>237</v>
      </c>
      <c r="C26" s="340" t="s">
        <v>79</v>
      </c>
      <c r="D26" s="327">
        <v>1</v>
      </c>
      <c r="E26" s="327">
        <v>1</v>
      </c>
      <c r="F26" s="328"/>
      <c r="G26" s="329"/>
      <c r="H26" s="303"/>
      <c r="I26" s="330"/>
      <c r="J26" s="331"/>
      <c r="K26" s="302"/>
      <c r="L26" s="302"/>
      <c r="M26" s="302"/>
      <c r="N26" s="302"/>
      <c r="O26" s="302"/>
      <c r="P26" s="302"/>
      <c r="Q26" s="302"/>
      <c r="R26" s="302"/>
      <c r="S26" s="302"/>
      <c r="T26" s="302"/>
      <c r="U26" s="302"/>
      <c r="V26" s="302"/>
      <c r="W26" s="302"/>
      <c r="X26" s="302"/>
      <c r="Y26" s="302"/>
      <c r="Z26" s="302"/>
    </row>
    <row r="27" spans="1:26" ht="16.2" thickBot="1" x14ac:dyDescent="0.35">
      <c r="A27" s="306">
        <v>3</v>
      </c>
      <c r="B27" s="307" t="s">
        <v>66</v>
      </c>
      <c r="C27" s="307"/>
      <c r="D27" s="363"/>
      <c r="E27" s="364"/>
      <c r="F27" s="365"/>
      <c r="G27" s="366"/>
      <c r="H27" s="303"/>
      <c r="I27" s="367"/>
      <c r="J27" s="367"/>
      <c r="K27" s="302"/>
      <c r="L27" s="302"/>
      <c r="M27" s="302"/>
      <c r="N27" s="302"/>
      <c r="O27" s="302"/>
      <c r="P27" s="302"/>
      <c r="Q27" s="302"/>
      <c r="R27" s="302"/>
      <c r="S27" s="302"/>
      <c r="T27" s="302"/>
      <c r="U27" s="302"/>
      <c r="V27" s="302"/>
      <c r="W27" s="302"/>
      <c r="X27" s="302"/>
      <c r="Y27" s="302"/>
      <c r="Z27" s="302"/>
    </row>
    <row r="28" spans="1:26" ht="13.8" x14ac:dyDescent="0.3">
      <c r="A28" s="345" t="s">
        <v>179</v>
      </c>
      <c r="B28" s="368" t="s">
        <v>133</v>
      </c>
      <c r="C28" s="369" t="s">
        <v>10</v>
      </c>
      <c r="D28" s="348"/>
      <c r="E28" s="348"/>
      <c r="F28" s="370"/>
      <c r="G28" s="371"/>
      <c r="H28" s="351"/>
      <c r="I28" s="372"/>
      <c r="J28" s="373"/>
      <c r="K28" s="354"/>
      <c r="L28" s="354"/>
      <c r="M28" s="354"/>
      <c r="N28" s="354"/>
      <c r="O28" s="354"/>
      <c r="P28" s="354"/>
      <c r="Q28" s="354"/>
      <c r="R28" s="354"/>
      <c r="S28" s="354"/>
      <c r="T28" s="354"/>
      <c r="U28" s="354"/>
      <c r="V28" s="354"/>
      <c r="W28" s="354"/>
      <c r="X28" s="354"/>
      <c r="Y28" s="354"/>
      <c r="Z28" s="354"/>
    </row>
    <row r="29" spans="1:26" ht="13.8" x14ac:dyDescent="0.3">
      <c r="A29" s="332" t="s">
        <v>114</v>
      </c>
      <c r="B29" s="374" t="s">
        <v>242</v>
      </c>
      <c r="C29" s="375" t="s">
        <v>10</v>
      </c>
      <c r="D29" s="343"/>
      <c r="E29" s="343"/>
      <c r="F29" s="328"/>
      <c r="G29" s="329"/>
      <c r="H29" s="303"/>
      <c r="I29" s="330"/>
      <c r="J29" s="331"/>
      <c r="K29" s="302"/>
      <c r="L29" s="302"/>
      <c r="M29" s="302"/>
      <c r="N29" s="302"/>
      <c r="O29" s="302"/>
      <c r="P29" s="302"/>
      <c r="Q29" s="302"/>
      <c r="R29" s="302"/>
      <c r="S29" s="302"/>
      <c r="T29" s="302"/>
      <c r="U29" s="302"/>
      <c r="V29" s="302"/>
      <c r="W29" s="302"/>
      <c r="X29" s="302"/>
      <c r="Y29" s="302"/>
      <c r="Z29" s="302"/>
    </row>
    <row r="30" spans="1:26" ht="14.4" thickBot="1" x14ac:dyDescent="0.35">
      <c r="A30" s="376"/>
      <c r="B30" s="377" t="s">
        <v>360</v>
      </c>
      <c r="C30" s="378">
        <v>1</v>
      </c>
      <c r="D30" s="379">
        <v>3.75</v>
      </c>
      <c r="E30" s="379">
        <v>0.3</v>
      </c>
      <c r="F30" s="328">
        <v>1.92</v>
      </c>
      <c r="G30" s="329"/>
      <c r="H30" s="303"/>
      <c r="I30" s="330"/>
      <c r="J30" s="380">
        <f>D30*E30*F30</f>
        <v>2.16</v>
      </c>
      <c r="K30" s="302"/>
      <c r="L30" s="302"/>
      <c r="M30" s="302"/>
      <c r="N30" s="302"/>
      <c r="O30" s="302"/>
      <c r="P30" s="302"/>
      <c r="Q30" s="302"/>
      <c r="R30" s="302"/>
      <c r="S30" s="302"/>
      <c r="T30" s="302"/>
      <c r="U30" s="302"/>
      <c r="V30" s="302"/>
      <c r="W30" s="302"/>
      <c r="X30" s="302"/>
      <c r="Y30" s="302"/>
      <c r="Z30" s="302"/>
    </row>
    <row r="31" spans="1:26" ht="16.2" thickBot="1" x14ac:dyDescent="0.35">
      <c r="A31" s="306">
        <v>4</v>
      </c>
      <c r="B31" s="307" t="s">
        <v>78</v>
      </c>
      <c r="C31" s="307"/>
      <c r="D31" s="363"/>
      <c r="E31" s="363"/>
      <c r="F31" s="381"/>
      <c r="G31" s="382"/>
      <c r="H31" s="303"/>
      <c r="I31" s="380"/>
      <c r="J31" s="344"/>
      <c r="K31" s="302"/>
      <c r="L31" s="302"/>
      <c r="M31" s="302"/>
      <c r="N31" s="302"/>
      <c r="O31" s="302"/>
      <c r="P31" s="302"/>
      <c r="Q31" s="302"/>
      <c r="R31" s="302"/>
      <c r="S31" s="302"/>
      <c r="T31" s="302"/>
      <c r="U31" s="302"/>
      <c r="V31" s="302"/>
      <c r="W31" s="302"/>
      <c r="X31" s="302"/>
      <c r="Y31" s="302"/>
      <c r="Z31" s="302"/>
    </row>
    <row r="32" spans="1:26" ht="13.8" x14ac:dyDescent="0.3">
      <c r="A32" s="324" t="s">
        <v>100</v>
      </c>
      <c r="B32" s="383" t="s">
        <v>113</v>
      </c>
      <c r="C32" s="375" t="s">
        <v>0</v>
      </c>
      <c r="D32" s="343"/>
      <c r="E32" s="343"/>
      <c r="F32" s="328"/>
      <c r="G32" s="329"/>
      <c r="H32" s="303"/>
      <c r="I32" s="330"/>
      <c r="J32" s="331"/>
      <c r="K32" s="302"/>
      <c r="L32" s="302"/>
      <c r="M32" s="302"/>
      <c r="N32" s="302"/>
      <c r="O32" s="302"/>
      <c r="P32" s="302"/>
      <c r="Q32" s="302"/>
      <c r="R32" s="302"/>
      <c r="S32" s="302"/>
      <c r="T32" s="302"/>
      <c r="U32" s="302"/>
      <c r="V32" s="302"/>
      <c r="W32" s="302"/>
      <c r="X32" s="302"/>
      <c r="Y32" s="302"/>
      <c r="Z32" s="302"/>
    </row>
    <row r="33" spans="1:26" ht="13.8" x14ac:dyDescent="0.3">
      <c r="A33" s="324"/>
      <c r="B33" s="342" t="s">
        <v>361</v>
      </c>
      <c r="C33" s="375">
        <v>1</v>
      </c>
      <c r="D33" s="343">
        <v>1.05</v>
      </c>
      <c r="E33" s="343"/>
      <c r="F33" s="328">
        <v>3.5</v>
      </c>
      <c r="G33" s="329"/>
      <c r="H33" s="303"/>
      <c r="I33" s="330">
        <f t="shared" ref="I33:I44" si="2">D33*F33*C33</f>
        <v>3.6750000000000003</v>
      </c>
      <c r="J33" s="331"/>
      <c r="K33" s="302"/>
      <c r="L33" s="302"/>
      <c r="M33" s="302"/>
      <c r="N33" s="302"/>
      <c r="O33" s="302"/>
      <c r="P33" s="302"/>
      <c r="Q33" s="302"/>
      <c r="R33" s="302"/>
      <c r="S33" s="302"/>
      <c r="T33" s="302"/>
      <c r="U33" s="302"/>
      <c r="V33" s="302"/>
      <c r="W33" s="302"/>
      <c r="X33" s="302"/>
      <c r="Y33" s="302"/>
      <c r="Z33" s="302"/>
    </row>
    <row r="34" spans="1:26" ht="13.8" x14ac:dyDescent="0.3">
      <c r="A34" s="324"/>
      <c r="B34" s="342" t="s">
        <v>362</v>
      </c>
      <c r="C34" s="375">
        <v>1</v>
      </c>
      <c r="D34" s="343">
        <v>3.69</v>
      </c>
      <c r="E34" s="343"/>
      <c r="F34" s="328">
        <v>3.5</v>
      </c>
      <c r="G34" s="329"/>
      <c r="H34" s="303"/>
      <c r="I34" s="330">
        <f t="shared" si="2"/>
        <v>12.914999999999999</v>
      </c>
      <c r="J34" s="331"/>
      <c r="K34" s="302"/>
      <c r="L34" s="302"/>
      <c r="M34" s="302"/>
      <c r="N34" s="302"/>
      <c r="O34" s="302"/>
      <c r="P34" s="302"/>
      <c r="Q34" s="302"/>
      <c r="R34" s="302"/>
      <c r="S34" s="302"/>
      <c r="T34" s="302"/>
      <c r="U34" s="302"/>
      <c r="V34" s="302"/>
      <c r="W34" s="302"/>
      <c r="X34" s="302"/>
      <c r="Y34" s="302"/>
      <c r="Z34" s="302"/>
    </row>
    <row r="35" spans="1:26" ht="13.8" x14ac:dyDescent="0.3">
      <c r="A35" s="324"/>
      <c r="B35" s="342" t="s">
        <v>363</v>
      </c>
      <c r="C35" s="375">
        <v>1</v>
      </c>
      <c r="D35" s="343">
        <v>0.88500000000000001</v>
      </c>
      <c r="E35" s="343"/>
      <c r="F35" s="328">
        <v>3.5</v>
      </c>
      <c r="G35" s="329"/>
      <c r="H35" s="303"/>
      <c r="I35" s="330">
        <f t="shared" si="2"/>
        <v>3.0975000000000001</v>
      </c>
      <c r="J35" s="331"/>
      <c r="K35" s="302"/>
      <c r="L35" s="302"/>
      <c r="M35" s="302"/>
      <c r="N35" s="302"/>
      <c r="O35" s="302"/>
      <c r="P35" s="302"/>
      <c r="Q35" s="302"/>
      <c r="R35" s="302"/>
      <c r="S35" s="302"/>
      <c r="T35" s="302"/>
      <c r="U35" s="302"/>
      <c r="V35" s="302"/>
      <c r="W35" s="302"/>
      <c r="X35" s="302"/>
      <c r="Y35" s="302"/>
      <c r="Z35" s="302"/>
    </row>
    <row r="36" spans="1:26" ht="15.6" x14ac:dyDescent="0.3">
      <c r="A36" s="384"/>
      <c r="B36" s="385" t="s">
        <v>364</v>
      </c>
      <c r="C36" s="386">
        <v>-1</v>
      </c>
      <c r="D36" s="387">
        <v>0.3</v>
      </c>
      <c r="E36" s="328"/>
      <c r="F36" s="387">
        <v>2.42</v>
      </c>
      <c r="G36" s="362"/>
      <c r="H36" s="303"/>
      <c r="I36" s="388">
        <f t="shared" si="2"/>
        <v>-0.72599999999999998</v>
      </c>
      <c r="J36" s="331"/>
      <c r="K36" s="302"/>
      <c r="L36" s="302"/>
      <c r="M36" s="302"/>
      <c r="N36" s="302"/>
      <c r="O36" s="302"/>
      <c r="P36" s="302"/>
      <c r="Q36" s="302"/>
      <c r="R36" s="302"/>
      <c r="S36" s="302"/>
      <c r="T36" s="302"/>
      <c r="U36" s="302"/>
      <c r="V36" s="302"/>
      <c r="W36" s="302"/>
      <c r="X36" s="302"/>
      <c r="Y36" s="302"/>
      <c r="Z36" s="302"/>
    </row>
    <row r="37" spans="1:26" ht="13.8" x14ac:dyDescent="0.3">
      <c r="A37" s="324"/>
      <c r="B37" s="342" t="s">
        <v>365</v>
      </c>
      <c r="C37" s="375">
        <v>1</v>
      </c>
      <c r="D37" s="343">
        <v>1</v>
      </c>
      <c r="E37" s="343"/>
      <c r="F37" s="328">
        <v>3.5</v>
      </c>
      <c r="G37" s="329"/>
      <c r="H37" s="303"/>
      <c r="I37" s="330">
        <f t="shared" si="2"/>
        <v>3.5</v>
      </c>
      <c r="J37" s="331"/>
      <c r="K37" s="302"/>
      <c r="L37" s="302"/>
      <c r="M37" s="302"/>
      <c r="N37" s="302"/>
      <c r="O37" s="302"/>
      <c r="P37" s="302"/>
      <c r="Q37" s="302"/>
      <c r="R37" s="302"/>
      <c r="S37" s="302"/>
      <c r="T37" s="302"/>
      <c r="U37" s="302"/>
      <c r="V37" s="302"/>
      <c r="W37" s="302"/>
      <c r="X37" s="302"/>
      <c r="Y37" s="302"/>
      <c r="Z37" s="302"/>
    </row>
    <row r="38" spans="1:26" ht="13.8" x14ac:dyDescent="0.3">
      <c r="A38" s="324"/>
      <c r="B38" s="342" t="s">
        <v>366</v>
      </c>
      <c r="C38" s="375">
        <v>1</v>
      </c>
      <c r="D38" s="343">
        <v>1.6</v>
      </c>
      <c r="E38" s="343"/>
      <c r="F38" s="328">
        <v>3.5</v>
      </c>
      <c r="G38" s="329"/>
      <c r="H38" s="303"/>
      <c r="I38" s="330">
        <f t="shared" si="2"/>
        <v>5.6000000000000005</v>
      </c>
      <c r="J38" s="331"/>
      <c r="K38" s="302"/>
      <c r="L38" s="302"/>
      <c r="M38" s="302"/>
      <c r="N38" s="302"/>
      <c r="O38" s="302"/>
      <c r="P38" s="302"/>
      <c r="Q38" s="302"/>
      <c r="R38" s="302"/>
      <c r="S38" s="302"/>
      <c r="T38" s="302"/>
      <c r="U38" s="302"/>
      <c r="V38" s="302"/>
      <c r="W38" s="302"/>
      <c r="X38" s="302"/>
      <c r="Y38" s="302"/>
      <c r="Z38" s="302"/>
    </row>
    <row r="39" spans="1:26" ht="15.6" x14ac:dyDescent="0.3">
      <c r="A39" s="384"/>
      <c r="B39" s="385" t="s">
        <v>367</v>
      </c>
      <c r="C39" s="386">
        <v>-1</v>
      </c>
      <c r="D39" s="387">
        <v>1.6</v>
      </c>
      <c r="E39" s="328"/>
      <c r="F39" s="387">
        <v>2.42</v>
      </c>
      <c r="G39" s="362"/>
      <c r="H39" s="303"/>
      <c r="I39" s="388">
        <f t="shared" si="2"/>
        <v>-3.8719999999999999</v>
      </c>
      <c r="J39" s="331"/>
      <c r="K39" s="302"/>
      <c r="L39" s="302"/>
      <c r="M39" s="302"/>
      <c r="N39" s="302"/>
      <c r="O39" s="302"/>
      <c r="P39" s="302"/>
      <c r="Q39" s="302"/>
      <c r="R39" s="302"/>
      <c r="S39" s="302"/>
      <c r="T39" s="302"/>
      <c r="U39" s="302"/>
      <c r="V39" s="302"/>
      <c r="W39" s="302"/>
      <c r="X39" s="302"/>
      <c r="Y39" s="302"/>
      <c r="Z39" s="302"/>
    </row>
    <row r="40" spans="1:26" ht="13.8" x14ac:dyDescent="0.3">
      <c r="A40" s="324"/>
      <c r="B40" s="342" t="s">
        <v>368</v>
      </c>
      <c r="C40" s="375">
        <v>1</v>
      </c>
      <c r="D40" s="343">
        <v>1</v>
      </c>
      <c r="E40" s="343"/>
      <c r="F40" s="328">
        <v>3.5</v>
      </c>
      <c r="G40" s="329"/>
      <c r="H40" s="303"/>
      <c r="I40" s="330">
        <f t="shared" si="2"/>
        <v>3.5</v>
      </c>
      <c r="J40" s="331"/>
      <c r="K40" s="302"/>
      <c r="L40" s="302"/>
      <c r="M40" s="302"/>
      <c r="N40" s="302"/>
      <c r="O40" s="302"/>
      <c r="P40" s="302"/>
      <c r="Q40" s="302"/>
      <c r="R40" s="302"/>
      <c r="S40" s="302"/>
      <c r="T40" s="302"/>
      <c r="U40" s="302"/>
      <c r="V40" s="302"/>
      <c r="W40" s="302"/>
      <c r="X40" s="302"/>
      <c r="Y40" s="302"/>
      <c r="Z40" s="302"/>
    </row>
    <row r="41" spans="1:26" ht="13.8" x14ac:dyDescent="0.3">
      <c r="A41" s="324"/>
      <c r="B41" s="342" t="s">
        <v>369</v>
      </c>
      <c r="C41" s="375">
        <v>1</v>
      </c>
      <c r="D41" s="343">
        <v>0.88500000000000001</v>
      </c>
      <c r="E41" s="343"/>
      <c r="F41" s="328">
        <v>3.5</v>
      </c>
      <c r="G41" s="329"/>
      <c r="H41" s="303"/>
      <c r="I41" s="330">
        <f t="shared" si="2"/>
        <v>3.0975000000000001</v>
      </c>
      <c r="J41" s="331"/>
      <c r="K41" s="302"/>
      <c r="L41" s="302"/>
      <c r="M41" s="302"/>
      <c r="N41" s="302"/>
      <c r="O41" s="302"/>
      <c r="P41" s="302"/>
      <c r="Q41" s="302"/>
      <c r="R41" s="302"/>
      <c r="S41" s="302"/>
      <c r="T41" s="302"/>
      <c r="U41" s="302"/>
      <c r="V41" s="302"/>
      <c r="W41" s="302"/>
      <c r="X41" s="302"/>
      <c r="Y41" s="302"/>
      <c r="Z41" s="302"/>
    </row>
    <row r="42" spans="1:26" ht="15.6" x14ac:dyDescent="0.3">
      <c r="A42" s="384"/>
      <c r="B42" s="385" t="s">
        <v>364</v>
      </c>
      <c r="C42" s="386">
        <v>-1</v>
      </c>
      <c r="D42" s="387">
        <v>0.3</v>
      </c>
      <c r="E42" s="328"/>
      <c r="F42" s="387">
        <v>2.42</v>
      </c>
      <c r="G42" s="362"/>
      <c r="H42" s="303"/>
      <c r="I42" s="388">
        <f t="shared" si="2"/>
        <v>-0.72599999999999998</v>
      </c>
      <c r="J42" s="331"/>
      <c r="K42" s="302"/>
      <c r="L42" s="302"/>
      <c r="M42" s="302"/>
      <c r="N42" s="302"/>
      <c r="O42" s="302"/>
      <c r="P42" s="302"/>
      <c r="Q42" s="302"/>
      <c r="R42" s="302"/>
      <c r="S42" s="302"/>
      <c r="T42" s="302"/>
      <c r="U42" s="302"/>
      <c r="V42" s="302"/>
      <c r="W42" s="302"/>
      <c r="X42" s="302"/>
      <c r="Y42" s="302"/>
      <c r="Z42" s="302"/>
    </row>
    <row r="43" spans="1:26" ht="13.8" x14ac:dyDescent="0.3">
      <c r="A43" s="324"/>
      <c r="B43" s="342" t="s">
        <v>370</v>
      </c>
      <c r="C43" s="375">
        <v>1</v>
      </c>
      <c r="D43" s="343">
        <v>3.6749999999999998</v>
      </c>
      <c r="E43" s="343"/>
      <c r="F43" s="328">
        <v>3.5</v>
      </c>
      <c r="G43" s="329"/>
      <c r="H43" s="303"/>
      <c r="I43" s="330">
        <f t="shared" si="2"/>
        <v>12.862499999999999</v>
      </c>
      <c r="J43" s="331"/>
      <c r="K43" s="302"/>
      <c r="L43" s="302"/>
      <c r="M43" s="302"/>
      <c r="N43" s="302"/>
      <c r="O43" s="302"/>
      <c r="P43" s="302"/>
      <c r="Q43" s="302"/>
      <c r="R43" s="302"/>
      <c r="S43" s="302"/>
      <c r="T43" s="302"/>
      <c r="U43" s="302"/>
      <c r="V43" s="302"/>
      <c r="W43" s="302"/>
      <c r="X43" s="302"/>
      <c r="Y43" s="302"/>
      <c r="Z43" s="302"/>
    </row>
    <row r="44" spans="1:26" ht="15.6" x14ac:dyDescent="0.3">
      <c r="A44" s="384"/>
      <c r="B44" s="385" t="s">
        <v>371</v>
      </c>
      <c r="C44" s="386">
        <v>-1</v>
      </c>
      <c r="D44" s="387">
        <v>1.6</v>
      </c>
      <c r="E44" s="328"/>
      <c r="F44" s="387">
        <v>1.65</v>
      </c>
      <c r="G44" s="362"/>
      <c r="H44" s="303"/>
      <c r="I44" s="388">
        <f t="shared" si="2"/>
        <v>-2.64</v>
      </c>
      <c r="J44" s="337">
        <f>I33+I34+I35+I36+I37+I38+I39+I40+I41+I42+I43+I44</f>
        <v>40.283500000000004</v>
      </c>
      <c r="K44" s="302"/>
      <c r="L44" s="302"/>
      <c r="M44" s="302"/>
      <c r="N44" s="302"/>
      <c r="O44" s="302"/>
      <c r="P44" s="302"/>
      <c r="Q44" s="302"/>
      <c r="R44" s="302"/>
      <c r="S44" s="302"/>
      <c r="T44" s="302"/>
      <c r="U44" s="302"/>
      <c r="V44" s="302"/>
      <c r="W44" s="302"/>
      <c r="X44" s="302"/>
      <c r="Y44" s="302"/>
      <c r="Z44" s="302"/>
    </row>
    <row r="45" spans="1:26" ht="13.8" x14ac:dyDescent="0.3">
      <c r="A45" s="389" t="s">
        <v>99</v>
      </c>
      <c r="B45" s="346" t="s">
        <v>111</v>
      </c>
      <c r="C45" s="369" t="s">
        <v>10</v>
      </c>
      <c r="D45" s="348"/>
      <c r="E45" s="348"/>
      <c r="F45" s="349"/>
      <c r="G45" s="350"/>
      <c r="H45" s="351"/>
      <c r="I45" s="352"/>
      <c r="J45" s="353"/>
      <c r="K45" s="354"/>
      <c r="L45" s="354"/>
      <c r="M45" s="354"/>
      <c r="N45" s="354"/>
      <c r="O45" s="354"/>
      <c r="P45" s="354"/>
      <c r="Q45" s="354"/>
      <c r="R45" s="354"/>
      <c r="S45" s="354"/>
      <c r="T45" s="354"/>
      <c r="U45" s="354"/>
      <c r="V45" s="354"/>
      <c r="W45" s="354"/>
      <c r="X45" s="354"/>
      <c r="Y45" s="354"/>
      <c r="Z45" s="354"/>
    </row>
    <row r="46" spans="1:26" ht="13.8" x14ac:dyDescent="0.3">
      <c r="A46" s="390"/>
      <c r="B46" s="357" t="s">
        <v>372</v>
      </c>
      <c r="C46" s="340">
        <v>1</v>
      </c>
      <c r="D46" s="358">
        <v>0.6</v>
      </c>
      <c r="E46" s="358">
        <v>0.3</v>
      </c>
      <c r="F46" s="328">
        <v>3.57</v>
      </c>
      <c r="G46" s="362"/>
      <c r="H46" s="303"/>
      <c r="I46" s="328">
        <f t="shared" ref="I46:I47" si="3">C46*D46*E46*F46</f>
        <v>0.64259999999999995</v>
      </c>
      <c r="J46" s="328"/>
      <c r="K46" s="302"/>
      <c r="L46" s="302"/>
      <c r="M46" s="302"/>
      <c r="N46" s="302"/>
      <c r="O46" s="302"/>
      <c r="P46" s="302"/>
      <c r="Q46" s="302"/>
      <c r="R46" s="302"/>
      <c r="S46" s="302"/>
      <c r="T46" s="302"/>
      <c r="U46" s="302"/>
      <c r="V46" s="302"/>
      <c r="W46" s="302"/>
      <c r="X46" s="302"/>
      <c r="Y46" s="302"/>
      <c r="Z46" s="302"/>
    </row>
    <row r="47" spans="1:26" ht="13.8" x14ac:dyDescent="0.3">
      <c r="A47" s="391"/>
      <c r="B47" s="392" t="s">
        <v>373</v>
      </c>
      <c r="C47" s="393">
        <v>2</v>
      </c>
      <c r="D47" s="391">
        <v>0.5</v>
      </c>
      <c r="E47" s="358">
        <v>0.3</v>
      </c>
      <c r="F47" s="328">
        <v>3.57</v>
      </c>
      <c r="G47" s="391"/>
      <c r="I47" s="328">
        <f t="shared" si="3"/>
        <v>1.071</v>
      </c>
      <c r="J47" s="394">
        <f>I46+I47</f>
        <v>1.7136</v>
      </c>
    </row>
    <row r="48" spans="1:26" ht="16.2" thickBot="1" x14ac:dyDescent="0.35">
      <c r="A48" s="395">
        <v>5</v>
      </c>
      <c r="B48" s="396" t="s">
        <v>101</v>
      </c>
      <c r="C48" s="396"/>
      <c r="D48" s="397"/>
      <c r="E48" s="397"/>
      <c r="F48" s="334"/>
      <c r="G48" s="335"/>
      <c r="H48" s="303"/>
      <c r="I48" s="380"/>
      <c r="J48" s="344"/>
      <c r="K48" s="302"/>
      <c r="L48" s="302"/>
      <c r="M48" s="302"/>
      <c r="N48" s="302"/>
      <c r="O48" s="302"/>
      <c r="P48" s="302"/>
      <c r="Q48" s="302"/>
      <c r="R48" s="302"/>
      <c r="S48" s="302"/>
      <c r="T48" s="302"/>
      <c r="U48" s="302"/>
      <c r="V48" s="302"/>
      <c r="W48" s="302"/>
      <c r="X48" s="302"/>
      <c r="Y48" s="302"/>
      <c r="Z48" s="302"/>
    </row>
    <row r="49" spans="1:26" ht="13.8" x14ac:dyDescent="0.3">
      <c r="A49" s="332" t="s">
        <v>98</v>
      </c>
      <c r="B49" s="325" t="s">
        <v>244</v>
      </c>
      <c r="C49" s="326" t="s">
        <v>13</v>
      </c>
      <c r="D49" s="327"/>
      <c r="E49" s="327"/>
      <c r="F49" s="328"/>
      <c r="G49" s="329"/>
      <c r="H49" s="303"/>
      <c r="I49" s="330"/>
      <c r="J49" s="331"/>
      <c r="K49" s="302"/>
      <c r="L49" s="302"/>
      <c r="M49" s="302"/>
      <c r="N49" s="302"/>
      <c r="O49" s="302"/>
      <c r="P49" s="302"/>
      <c r="Q49" s="302"/>
      <c r="R49" s="302"/>
      <c r="S49" s="302"/>
      <c r="T49" s="302"/>
      <c r="U49" s="302"/>
      <c r="V49" s="302"/>
      <c r="W49" s="302"/>
      <c r="X49" s="302"/>
      <c r="Y49" s="302"/>
      <c r="Z49" s="302"/>
    </row>
    <row r="50" spans="1:26" ht="13.8" x14ac:dyDescent="0.3">
      <c r="A50" s="324"/>
      <c r="B50" s="342" t="s">
        <v>361</v>
      </c>
      <c r="C50" s="375">
        <v>1</v>
      </c>
      <c r="D50" s="343">
        <v>1.05</v>
      </c>
      <c r="E50" s="343"/>
      <c r="F50" s="328"/>
      <c r="G50" s="329"/>
      <c r="H50" s="303"/>
      <c r="I50" s="343">
        <v>1.05</v>
      </c>
      <c r="J50" s="331"/>
      <c r="K50" s="302"/>
      <c r="L50" s="302"/>
      <c r="M50" s="302"/>
      <c r="N50" s="302"/>
      <c r="O50" s="302"/>
      <c r="P50" s="302"/>
      <c r="Q50" s="302"/>
      <c r="R50" s="302"/>
      <c r="S50" s="302"/>
      <c r="T50" s="302"/>
      <c r="U50" s="302"/>
      <c r="V50" s="302"/>
      <c r="W50" s="302"/>
      <c r="X50" s="302"/>
      <c r="Y50" s="302"/>
      <c r="Z50" s="302"/>
    </row>
    <row r="51" spans="1:26" ht="13.8" x14ac:dyDescent="0.3">
      <c r="A51" s="324"/>
      <c r="B51" s="342" t="s">
        <v>362</v>
      </c>
      <c r="C51" s="375">
        <v>1</v>
      </c>
      <c r="D51" s="343">
        <v>3.69</v>
      </c>
      <c r="E51" s="343"/>
      <c r="F51" s="328"/>
      <c r="G51" s="329"/>
      <c r="H51" s="303"/>
      <c r="I51" s="343">
        <v>3.69</v>
      </c>
      <c r="J51" s="331"/>
      <c r="K51" s="302"/>
      <c r="L51" s="302"/>
      <c r="M51" s="302"/>
      <c r="N51" s="302"/>
      <c r="O51" s="302"/>
      <c r="P51" s="302"/>
      <c r="Q51" s="302"/>
      <c r="R51" s="302"/>
      <c r="S51" s="302"/>
      <c r="T51" s="302"/>
      <c r="U51" s="302"/>
      <c r="V51" s="302"/>
      <c r="W51" s="302"/>
      <c r="X51" s="302"/>
      <c r="Y51" s="302"/>
      <c r="Z51" s="302"/>
    </row>
    <row r="52" spans="1:26" ht="13.8" x14ac:dyDescent="0.3">
      <c r="A52" s="324"/>
      <c r="B52" s="342" t="s">
        <v>363</v>
      </c>
      <c r="C52" s="375">
        <v>1</v>
      </c>
      <c r="D52" s="343">
        <v>0.88500000000000001</v>
      </c>
      <c r="E52" s="343"/>
      <c r="F52" s="328"/>
      <c r="G52" s="329"/>
      <c r="H52" s="303"/>
      <c r="I52" s="343">
        <v>0.88500000000000001</v>
      </c>
      <c r="J52" s="331"/>
      <c r="K52" s="302"/>
      <c r="L52" s="302"/>
      <c r="M52" s="302"/>
      <c r="N52" s="302"/>
      <c r="O52" s="302"/>
      <c r="P52" s="302"/>
      <c r="Q52" s="302"/>
      <c r="R52" s="302"/>
      <c r="S52" s="302"/>
      <c r="T52" s="302"/>
      <c r="U52" s="302"/>
      <c r="V52" s="302"/>
      <c r="W52" s="302"/>
      <c r="X52" s="302"/>
      <c r="Y52" s="302"/>
      <c r="Z52" s="302"/>
    </row>
    <row r="53" spans="1:26" ht="13.8" x14ac:dyDescent="0.3">
      <c r="A53" s="324"/>
      <c r="B53" s="342" t="s">
        <v>365</v>
      </c>
      <c r="C53" s="375">
        <v>1</v>
      </c>
      <c r="D53" s="343">
        <v>1</v>
      </c>
      <c r="E53" s="343"/>
      <c r="F53" s="328"/>
      <c r="G53" s="329"/>
      <c r="H53" s="303"/>
      <c r="I53" s="343">
        <v>1</v>
      </c>
      <c r="J53" s="331"/>
      <c r="K53" s="302"/>
      <c r="L53" s="302"/>
      <c r="M53" s="302"/>
      <c r="N53" s="302"/>
      <c r="O53" s="302"/>
      <c r="P53" s="302"/>
      <c r="Q53" s="302"/>
      <c r="R53" s="302"/>
      <c r="S53" s="302"/>
      <c r="T53" s="302"/>
      <c r="U53" s="302"/>
      <c r="V53" s="302"/>
      <c r="W53" s="302"/>
      <c r="X53" s="302"/>
      <c r="Y53" s="302"/>
      <c r="Z53" s="302"/>
    </row>
    <row r="54" spans="1:26" ht="13.8" x14ac:dyDescent="0.3">
      <c r="A54" s="324"/>
      <c r="B54" s="342" t="s">
        <v>366</v>
      </c>
      <c r="C54" s="375">
        <v>1</v>
      </c>
      <c r="D54" s="343">
        <v>1.6</v>
      </c>
      <c r="E54" s="343"/>
      <c r="F54" s="328"/>
      <c r="G54" s="329"/>
      <c r="H54" s="303"/>
      <c r="I54" s="343">
        <v>1.6</v>
      </c>
      <c r="J54" s="331"/>
      <c r="K54" s="302"/>
      <c r="L54" s="302"/>
      <c r="M54" s="302"/>
      <c r="N54" s="302"/>
      <c r="O54" s="302"/>
      <c r="P54" s="302"/>
      <c r="Q54" s="302"/>
      <c r="R54" s="302"/>
      <c r="S54" s="302"/>
      <c r="T54" s="302"/>
      <c r="U54" s="302"/>
      <c r="V54" s="302"/>
      <c r="W54" s="302"/>
      <c r="X54" s="302"/>
      <c r="Y54" s="302"/>
      <c r="Z54" s="302"/>
    </row>
    <row r="55" spans="1:26" ht="13.8" x14ac:dyDescent="0.3">
      <c r="A55" s="324"/>
      <c r="B55" s="342" t="s">
        <v>368</v>
      </c>
      <c r="C55" s="375">
        <v>1</v>
      </c>
      <c r="D55" s="343">
        <v>1</v>
      </c>
      <c r="E55" s="343"/>
      <c r="F55" s="328"/>
      <c r="G55" s="329"/>
      <c r="H55" s="303"/>
      <c r="I55" s="343">
        <v>1</v>
      </c>
      <c r="J55" s="331"/>
      <c r="K55" s="302"/>
      <c r="L55" s="302"/>
      <c r="M55" s="302"/>
      <c r="N55" s="302"/>
      <c r="O55" s="302"/>
      <c r="P55" s="302"/>
      <c r="Q55" s="302"/>
      <c r="R55" s="302"/>
      <c r="S55" s="302"/>
      <c r="T55" s="302"/>
      <c r="U55" s="302"/>
      <c r="V55" s="302"/>
      <c r="W55" s="302"/>
      <c r="X55" s="302"/>
      <c r="Y55" s="302"/>
      <c r="Z55" s="302"/>
    </row>
    <row r="56" spans="1:26" ht="13.8" x14ac:dyDescent="0.3">
      <c r="A56" s="324"/>
      <c r="B56" s="342" t="s">
        <v>369</v>
      </c>
      <c r="C56" s="375">
        <v>1</v>
      </c>
      <c r="D56" s="343">
        <v>0.88500000000000001</v>
      </c>
      <c r="E56" s="343"/>
      <c r="F56" s="328"/>
      <c r="G56" s="329"/>
      <c r="H56" s="303"/>
      <c r="I56" s="343">
        <v>0.88500000000000001</v>
      </c>
      <c r="J56" s="331"/>
      <c r="K56" s="302"/>
      <c r="L56" s="302"/>
      <c r="M56" s="302"/>
      <c r="N56" s="302"/>
      <c r="O56" s="302"/>
      <c r="P56" s="302"/>
      <c r="Q56" s="302"/>
      <c r="R56" s="302"/>
      <c r="S56" s="302"/>
      <c r="T56" s="302"/>
      <c r="U56" s="302"/>
      <c r="V56" s="302"/>
      <c r="W56" s="302"/>
      <c r="X56" s="302"/>
      <c r="Y56" s="302"/>
      <c r="Z56" s="302"/>
    </row>
    <row r="57" spans="1:26" ht="13.8" x14ac:dyDescent="0.3">
      <c r="A57" s="324"/>
      <c r="B57" s="342" t="s">
        <v>370</v>
      </c>
      <c r="C57" s="375">
        <v>1</v>
      </c>
      <c r="D57" s="343">
        <v>3.6749999999999998</v>
      </c>
      <c r="E57" s="343"/>
      <c r="F57" s="328"/>
      <c r="G57" s="329"/>
      <c r="H57" s="303"/>
      <c r="I57" s="343">
        <v>3.6749999999999998</v>
      </c>
      <c r="J57" s="331"/>
      <c r="K57" s="302"/>
      <c r="L57" s="302"/>
      <c r="M57" s="302"/>
      <c r="N57" s="302"/>
      <c r="O57" s="302"/>
      <c r="P57" s="302"/>
      <c r="Q57" s="302"/>
      <c r="R57" s="302"/>
      <c r="S57" s="302"/>
      <c r="T57" s="302"/>
      <c r="U57" s="302"/>
      <c r="V57" s="302"/>
      <c r="W57" s="302"/>
      <c r="X57" s="302"/>
      <c r="Y57" s="302"/>
      <c r="Z57" s="302"/>
    </row>
    <row r="58" spans="1:26" ht="13.8" x14ac:dyDescent="0.3">
      <c r="A58" s="324"/>
      <c r="B58" s="342" t="s">
        <v>374</v>
      </c>
      <c r="C58" s="375">
        <v>1</v>
      </c>
      <c r="D58" s="343">
        <v>0.37</v>
      </c>
      <c r="E58" s="343"/>
      <c r="F58" s="328"/>
      <c r="G58" s="329"/>
      <c r="H58" s="303"/>
      <c r="I58" s="343">
        <v>0.37</v>
      </c>
      <c r="J58" s="344">
        <f>SUM(I50:I58)</f>
        <v>14.154999999999999</v>
      </c>
      <c r="K58" s="302"/>
      <c r="L58" s="302"/>
      <c r="M58" s="302"/>
      <c r="N58" s="302"/>
      <c r="O58" s="302"/>
      <c r="P58" s="302"/>
      <c r="Q58" s="302"/>
      <c r="R58" s="302"/>
      <c r="S58" s="302"/>
      <c r="T58" s="302"/>
      <c r="U58" s="302"/>
      <c r="V58" s="302"/>
      <c r="W58" s="302"/>
      <c r="X58" s="302"/>
      <c r="Y58" s="302"/>
      <c r="Z58" s="302"/>
    </row>
    <row r="59" spans="1:26" ht="13.8" x14ac:dyDescent="0.3">
      <c r="A59" s="389" t="s">
        <v>97</v>
      </c>
      <c r="B59" s="346" t="s">
        <v>136</v>
      </c>
      <c r="C59" s="398" t="s">
        <v>10</v>
      </c>
      <c r="D59" s="399"/>
      <c r="E59" s="399"/>
      <c r="F59" s="349"/>
      <c r="G59" s="350"/>
      <c r="H59" s="351"/>
      <c r="I59" s="352"/>
      <c r="J59" s="353"/>
      <c r="K59" s="354"/>
      <c r="L59" s="354"/>
      <c r="M59" s="354"/>
      <c r="N59" s="354"/>
      <c r="O59" s="354"/>
      <c r="P59" s="354"/>
      <c r="Q59" s="354"/>
      <c r="R59" s="354"/>
      <c r="S59" s="354"/>
      <c r="T59" s="354"/>
      <c r="U59" s="354"/>
      <c r="V59" s="354"/>
      <c r="W59" s="354"/>
      <c r="X59" s="354"/>
      <c r="Y59" s="354"/>
      <c r="Z59" s="354"/>
    </row>
    <row r="60" spans="1:26" ht="13.8" x14ac:dyDescent="0.3">
      <c r="A60" s="345" t="s">
        <v>96</v>
      </c>
      <c r="B60" s="400" t="s">
        <v>245</v>
      </c>
      <c r="C60" s="398" t="s">
        <v>10</v>
      </c>
      <c r="D60" s="399"/>
      <c r="E60" s="399"/>
      <c r="F60" s="349"/>
      <c r="G60" s="350"/>
      <c r="H60" s="351"/>
      <c r="I60" s="352"/>
      <c r="J60" s="353"/>
      <c r="K60" s="354"/>
      <c r="L60" s="354"/>
      <c r="M60" s="354"/>
      <c r="N60" s="354"/>
      <c r="O60" s="354"/>
      <c r="P60" s="354"/>
      <c r="Q60" s="354"/>
      <c r="R60" s="354"/>
      <c r="S60" s="354"/>
      <c r="T60" s="354"/>
      <c r="U60" s="354"/>
      <c r="V60" s="354"/>
      <c r="W60" s="354"/>
      <c r="X60" s="354"/>
      <c r="Y60" s="354"/>
      <c r="Z60" s="354"/>
    </row>
    <row r="61" spans="1:26" ht="13.8" x14ac:dyDescent="0.3">
      <c r="A61" s="345" t="s">
        <v>95</v>
      </c>
      <c r="B61" s="400" t="s">
        <v>246</v>
      </c>
      <c r="C61" s="398" t="s">
        <v>10</v>
      </c>
      <c r="D61" s="399"/>
      <c r="E61" s="399"/>
      <c r="F61" s="349"/>
      <c r="G61" s="350"/>
      <c r="H61" s="351"/>
      <c r="I61" s="352"/>
      <c r="J61" s="353"/>
      <c r="K61" s="354"/>
      <c r="L61" s="354"/>
      <c r="M61" s="354"/>
      <c r="N61" s="354"/>
      <c r="O61" s="354"/>
      <c r="P61" s="354"/>
      <c r="Q61" s="354"/>
      <c r="R61" s="354"/>
      <c r="S61" s="354"/>
      <c r="T61" s="354"/>
      <c r="U61" s="354"/>
      <c r="V61" s="354"/>
      <c r="W61" s="354"/>
      <c r="X61" s="354"/>
      <c r="Y61" s="354"/>
      <c r="Z61" s="354"/>
    </row>
    <row r="62" spans="1:26" ht="13.8" x14ac:dyDescent="0.3">
      <c r="A62" s="324" t="s">
        <v>180</v>
      </c>
      <c r="B62" s="333" t="s">
        <v>247</v>
      </c>
      <c r="C62" s="326" t="s">
        <v>0</v>
      </c>
      <c r="D62" s="327"/>
      <c r="E62" s="327"/>
      <c r="F62" s="328"/>
      <c r="G62" s="329"/>
      <c r="H62" s="303"/>
      <c r="I62" s="330"/>
      <c r="J62" s="331"/>
      <c r="K62" s="302"/>
      <c r="L62" s="302"/>
      <c r="M62" s="302"/>
      <c r="N62" s="302"/>
      <c r="O62" s="302"/>
      <c r="P62" s="302"/>
      <c r="Q62" s="302"/>
      <c r="R62" s="302"/>
      <c r="S62" s="302"/>
      <c r="T62" s="302"/>
      <c r="U62" s="302"/>
      <c r="V62" s="302"/>
      <c r="W62" s="302"/>
      <c r="X62" s="302"/>
      <c r="Y62" s="302"/>
      <c r="Z62" s="302"/>
    </row>
    <row r="63" spans="1:26" ht="13.8" x14ac:dyDescent="0.3">
      <c r="A63" s="324"/>
      <c r="B63" s="401" t="s">
        <v>375</v>
      </c>
      <c r="C63" s="326">
        <v>1</v>
      </c>
      <c r="D63" s="327">
        <v>1.6</v>
      </c>
      <c r="E63" s="327">
        <v>0.7</v>
      </c>
      <c r="F63" s="328"/>
      <c r="G63" s="329"/>
      <c r="H63" s="303"/>
      <c r="I63" s="330">
        <f>D63*E63</f>
        <v>1.1199999999999999</v>
      </c>
      <c r="J63" s="344">
        <v>1.1200000000000001</v>
      </c>
      <c r="K63" s="302"/>
      <c r="L63" s="302"/>
      <c r="M63" s="302"/>
      <c r="N63" s="302"/>
      <c r="O63" s="302"/>
      <c r="P63" s="302"/>
      <c r="Q63" s="302"/>
      <c r="R63" s="302"/>
      <c r="S63" s="302"/>
      <c r="T63" s="302"/>
      <c r="U63" s="302"/>
      <c r="V63" s="302"/>
      <c r="W63" s="302"/>
      <c r="X63" s="302"/>
      <c r="Y63" s="302"/>
      <c r="Z63" s="302"/>
    </row>
    <row r="64" spans="1:26" ht="13.8" x14ac:dyDescent="0.3">
      <c r="A64" s="324" t="s">
        <v>181</v>
      </c>
      <c r="B64" s="333" t="s">
        <v>248</v>
      </c>
      <c r="C64" s="326" t="s">
        <v>36</v>
      </c>
      <c r="D64" s="327">
        <v>1</v>
      </c>
      <c r="E64" s="327">
        <v>1</v>
      </c>
      <c r="F64" s="328"/>
      <c r="G64" s="329"/>
      <c r="H64" s="303"/>
      <c r="I64" s="330"/>
      <c r="J64" s="331"/>
      <c r="K64" s="302"/>
      <c r="L64" s="302"/>
      <c r="M64" s="302"/>
      <c r="N64" s="302"/>
      <c r="O64" s="302"/>
      <c r="P64" s="302"/>
      <c r="Q64" s="302"/>
      <c r="R64" s="302"/>
      <c r="S64" s="302"/>
      <c r="T64" s="302"/>
      <c r="U64" s="302"/>
      <c r="V64" s="302"/>
      <c r="W64" s="302"/>
      <c r="X64" s="302"/>
      <c r="Y64" s="302"/>
      <c r="Z64" s="302"/>
    </row>
    <row r="65" spans="1:26" ht="13.8" x14ac:dyDescent="0.3">
      <c r="A65" s="390" t="s">
        <v>182</v>
      </c>
      <c r="B65" s="333" t="s">
        <v>249</v>
      </c>
      <c r="C65" s="326" t="s">
        <v>0</v>
      </c>
      <c r="D65" s="358"/>
      <c r="E65" s="358"/>
      <c r="F65" s="328"/>
      <c r="G65" s="362"/>
      <c r="H65" s="303"/>
      <c r="I65" s="330"/>
      <c r="J65" s="331"/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</row>
    <row r="66" spans="1:26" ht="13.8" x14ac:dyDescent="0.3">
      <c r="A66" s="390"/>
      <c r="B66" s="401" t="s">
        <v>376</v>
      </c>
      <c r="C66" s="326">
        <v>3</v>
      </c>
      <c r="D66" s="358">
        <v>3.85</v>
      </c>
      <c r="E66" s="358">
        <v>0.3</v>
      </c>
      <c r="F66" s="328"/>
      <c r="G66" s="362"/>
      <c r="H66" s="303"/>
      <c r="I66" s="330">
        <f>C66*D66*E66</f>
        <v>3.4650000000000003</v>
      </c>
      <c r="J66" s="331"/>
      <c r="K66" s="302"/>
      <c r="L66" s="302"/>
      <c r="M66" s="302"/>
      <c r="N66" s="302"/>
      <c r="O66" s="302"/>
      <c r="P66" s="302"/>
      <c r="Q66" s="302"/>
      <c r="R66" s="302"/>
      <c r="S66" s="302"/>
      <c r="T66" s="302"/>
      <c r="U66" s="302"/>
      <c r="V66" s="302"/>
      <c r="W66" s="302"/>
      <c r="X66" s="302"/>
      <c r="Y66" s="302"/>
      <c r="Z66" s="302"/>
    </row>
    <row r="67" spans="1:26" ht="13.8" x14ac:dyDescent="0.3">
      <c r="A67" s="390"/>
      <c r="B67" s="401" t="s">
        <v>377</v>
      </c>
      <c r="C67" s="326">
        <v>1</v>
      </c>
      <c r="D67" s="358">
        <v>3.6</v>
      </c>
      <c r="E67" s="358">
        <v>0.5</v>
      </c>
      <c r="F67" s="328"/>
      <c r="G67" s="362"/>
      <c r="H67" s="303"/>
      <c r="I67" s="330">
        <f t="shared" ref="I67:I68" si="4">D67*E67</f>
        <v>1.8</v>
      </c>
      <c r="J67" s="331"/>
      <c r="K67" s="302"/>
      <c r="L67" s="302"/>
      <c r="M67" s="302"/>
      <c r="N67" s="302"/>
      <c r="O67" s="302"/>
      <c r="P67" s="302"/>
      <c r="Q67" s="302"/>
      <c r="R67" s="302"/>
      <c r="S67" s="302"/>
      <c r="T67" s="302"/>
      <c r="U67" s="302"/>
      <c r="V67" s="302"/>
      <c r="W67" s="302"/>
      <c r="X67" s="302"/>
      <c r="Y67" s="302"/>
      <c r="Z67" s="302"/>
    </row>
    <row r="68" spans="1:26" ht="13.8" x14ac:dyDescent="0.3">
      <c r="A68" s="402"/>
      <c r="B68" s="401" t="s">
        <v>378</v>
      </c>
      <c r="C68" s="403">
        <v>1</v>
      </c>
      <c r="D68" s="404">
        <v>16.2</v>
      </c>
      <c r="E68" s="404">
        <v>0.5</v>
      </c>
      <c r="F68" s="328"/>
      <c r="G68" s="405"/>
      <c r="H68" s="303"/>
      <c r="I68" s="330">
        <f t="shared" si="4"/>
        <v>8.1</v>
      </c>
      <c r="J68" s="344">
        <f>I66+I67+I68</f>
        <v>13.365</v>
      </c>
      <c r="K68" s="302"/>
      <c r="L68" s="302"/>
      <c r="M68" s="302"/>
      <c r="N68" s="302"/>
      <c r="O68" s="302"/>
      <c r="P68" s="302"/>
      <c r="Q68" s="302"/>
      <c r="R68" s="302"/>
      <c r="S68" s="302"/>
      <c r="T68" s="302"/>
      <c r="U68" s="302"/>
      <c r="V68" s="302"/>
      <c r="W68" s="302"/>
      <c r="X68" s="302"/>
      <c r="Y68" s="302"/>
      <c r="Z68" s="302"/>
    </row>
    <row r="69" spans="1:26" ht="16.2" thickBot="1" x14ac:dyDescent="0.35">
      <c r="A69" s="395">
        <v>6</v>
      </c>
      <c r="B69" s="396" t="s">
        <v>253</v>
      </c>
      <c r="C69" s="396"/>
      <c r="D69" s="397"/>
      <c r="E69" s="397"/>
      <c r="F69" s="334"/>
      <c r="G69" s="335"/>
      <c r="H69" s="303"/>
      <c r="I69" s="336"/>
      <c r="J69" s="337"/>
      <c r="K69" s="302"/>
      <c r="L69" s="302"/>
      <c r="M69" s="302"/>
      <c r="N69" s="302"/>
      <c r="O69" s="302"/>
      <c r="P69" s="302"/>
      <c r="Q69" s="302"/>
      <c r="R69" s="302"/>
      <c r="S69" s="302"/>
      <c r="T69" s="302"/>
      <c r="U69" s="302"/>
      <c r="V69" s="302"/>
      <c r="W69" s="302"/>
      <c r="X69" s="302"/>
      <c r="Y69" s="302"/>
      <c r="Z69" s="302"/>
    </row>
    <row r="70" spans="1:26" ht="13.8" x14ac:dyDescent="0.3">
      <c r="A70" s="332" t="s">
        <v>94</v>
      </c>
      <c r="B70" s="325" t="s">
        <v>254</v>
      </c>
      <c r="C70" s="326" t="s">
        <v>0</v>
      </c>
      <c r="D70" s="327"/>
      <c r="E70" s="327"/>
      <c r="F70" s="328"/>
      <c r="G70" s="329"/>
      <c r="H70" s="303"/>
      <c r="I70" s="330"/>
      <c r="J70" s="331"/>
      <c r="K70" s="302"/>
      <c r="L70" s="302"/>
      <c r="M70" s="302"/>
      <c r="N70" s="302"/>
      <c r="O70" s="302"/>
      <c r="P70" s="302"/>
      <c r="Q70" s="302"/>
      <c r="R70" s="302"/>
      <c r="S70" s="302"/>
      <c r="T70" s="302"/>
      <c r="U70" s="302"/>
      <c r="V70" s="302"/>
      <c r="W70" s="302"/>
      <c r="X70" s="302"/>
      <c r="Y70" s="302"/>
      <c r="Z70" s="302"/>
    </row>
    <row r="71" spans="1:26" ht="13.8" x14ac:dyDescent="0.3">
      <c r="A71" s="390"/>
      <c r="B71" s="357" t="s">
        <v>379</v>
      </c>
      <c r="C71" s="326"/>
      <c r="D71" s="358">
        <v>1.5</v>
      </c>
      <c r="E71" s="358"/>
      <c r="F71" s="328">
        <v>2.95</v>
      </c>
      <c r="G71" s="362"/>
      <c r="H71" s="303"/>
      <c r="I71" s="330">
        <f>D71*F71</f>
        <v>4.4250000000000007</v>
      </c>
      <c r="J71" s="331"/>
      <c r="K71" s="302"/>
      <c r="L71" s="302"/>
      <c r="M71" s="302"/>
      <c r="N71" s="302"/>
      <c r="O71" s="302"/>
      <c r="P71" s="302"/>
      <c r="Q71" s="302"/>
      <c r="R71" s="302"/>
      <c r="S71" s="302"/>
      <c r="T71" s="302"/>
      <c r="U71" s="302"/>
      <c r="V71" s="302"/>
      <c r="W71" s="302"/>
      <c r="X71" s="302"/>
      <c r="Y71" s="302"/>
      <c r="Z71" s="302"/>
    </row>
    <row r="72" spans="1:26" ht="15.6" x14ac:dyDescent="0.3">
      <c r="A72" s="384"/>
      <c r="B72" s="385" t="s">
        <v>380</v>
      </c>
      <c r="C72" s="386">
        <v>-1</v>
      </c>
      <c r="D72" s="387">
        <v>0.95</v>
      </c>
      <c r="E72" s="328"/>
      <c r="F72" s="387">
        <v>2.0499999999999998</v>
      </c>
      <c r="G72" s="362"/>
      <c r="H72" s="303"/>
      <c r="I72" s="388">
        <f>D72*F72*C72</f>
        <v>-1.9474999999999998</v>
      </c>
      <c r="J72" s="331"/>
      <c r="K72" s="302"/>
      <c r="L72" s="302"/>
      <c r="M72" s="302"/>
      <c r="N72" s="302"/>
      <c r="O72" s="302"/>
      <c r="P72" s="302"/>
      <c r="Q72" s="302"/>
      <c r="R72" s="302"/>
      <c r="S72" s="302"/>
      <c r="T72" s="302"/>
      <c r="U72" s="302"/>
      <c r="V72" s="302"/>
      <c r="W72" s="302"/>
      <c r="X72" s="302"/>
      <c r="Y72" s="302"/>
      <c r="Z72" s="302"/>
    </row>
    <row r="73" spans="1:26" ht="13.8" x14ac:dyDescent="0.3">
      <c r="A73" s="390"/>
      <c r="B73" s="357" t="s">
        <v>381</v>
      </c>
      <c r="C73" s="326">
        <v>1</v>
      </c>
      <c r="D73" s="358">
        <v>0.9</v>
      </c>
      <c r="E73" s="358"/>
      <c r="F73" s="328">
        <v>2.95</v>
      </c>
      <c r="G73" s="362"/>
      <c r="H73" s="303"/>
      <c r="I73" s="330">
        <f t="shared" ref="I73:I76" si="5">D73*F73</f>
        <v>2.6550000000000002</v>
      </c>
      <c r="J73" s="331"/>
      <c r="K73" s="302"/>
      <c r="L73" s="302"/>
      <c r="M73" s="302"/>
      <c r="N73" s="302"/>
      <c r="O73" s="302"/>
      <c r="P73" s="302"/>
      <c r="Q73" s="302"/>
      <c r="R73" s="302"/>
      <c r="S73" s="302"/>
      <c r="T73" s="302"/>
      <c r="U73" s="302"/>
      <c r="V73" s="302"/>
      <c r="W73" s="302"/>
      <c r="X73" s="302"/>
      <c r="Y73" s="302"/>
      <c r="Z73" s="302"/>
    </row>
    <row r="74" spans="1:26" ht="13.8" x14ac:dyDescent="0.3">
      <c r="A74" s="390"/>
      <c r="B74" s="357" t="s">
        <v>382</v>
      </c>
      <c r="C74" s="326">
        <v>1</v>
      </c>
      <c r="D74" s="358">
        <v>3.8</v>
      </c>
      <c r="E74" s="358"/>
      <c r="F74" s="328">
        <v>2.95</v>
      </c>
      <c r="G74" s="362"/>
      <c r="H74" s="303"/>
      <c r="I74" s="330">
        <f t="shared" si="5"/>
        <v>11.21</v>
      </c>
      <c r="J74" s="331"/>
      <c r="K74" s="302"/>
      <c r="L74" s="302"/>
      <c r="M74" s="302"/>
      <c r="N74" s="302"/>
      <c r="O74" s="302"/>
      <c r="P74" s="302"/>
      <c r="Q74" s="302"/>
      <c r="R74" s="302"/>
      <c r="S74" s="302"/>
      <c r="T74" s="302"/>
      <c r="U74" s="302"/>
      <c r="V74" s="302"/>
      <c r="W74" s="302"/>
      <c r="X74" s="302"/>
      <c r="Y74" s="302"/>
      <c r="Z74" s="302"/>
    </row>
    <row r="75" spans="1:26" ht="13.8" x14ac:dyDescent="0.3">
      <c r="A75" s="390"/>
      <c r="B75" s="357" t="s">
        <v>383</v>
      </c>
      <c r="C75" s="326">
        <v>1</v>
      </c>
      <c r="D75" s="358">
        <v>0.9</v>
      </c>
      <c r="E75" s="358"/>
      <c r="F75" s="328">
        <v>2.95</v>
      </c>
      <c r="G75" s="362"/>
      <c r="H75" s="303"/>
      <c r="I75" s="330">
        <f t="shared" si="5"/>
        <v>2.6550000000000002</v>
      </c>
      <c r="J75" s="331"/>
      <c r="K75" s="302"/>
      <c r="L75" s="302"/>
      <c r="M75" s="302"/>
      <c r="N75" s="302"/>
      <c r="O75" s="302"/>
      <c r="P75" s="302"/>
      <c r="Q75" s="302"/>
      <c r="R75" s="302"/>
      <c r="S75" s="302"/>
      <c r="T75" s="302"/>
      <c r="U75" s="302"/>
      <c r="V75" s="302"/>
      <c r="W75" s="302"/>
      <c r="X75" s="302"/>
      <c r="Y75" s="302"/>
      <c r="Z75" s="302"/>
    </row>
    <row r="76" spans="1:26" ht="13.8" x14ac:dyDescent="0.3">
      <c r="A76" s="390"/>
      <c r="B76" s="357" t="s">
        <v>384</v>
      </c>
      <c r="C76" s="326">
        <v>1</v>
      </c>
      <c r="D76" s="358">
        <v>1.6</v>
      </c>
      <c r="E76" s="358"/>
      <c r="F76" s="328">
        <v>2.95</v>
      </c>
      <c r="G76" s="362"/>
      <c r="H76" s="303"/>
      <c r="I76" s="330">
        <f t="shared" si="5"/>
        <v>4.7200000000000006</v>
      </c>
      <c r="J76" s="331"/>
      <c r="K76" s="302"/>
      <c r="L76" s="302"/>
      <c r="M76" s="302"/>
      <c r="N76" s="302"/>
      <c r="O76" s="302"/>
      <c r="P76" s="302"/>
      <c r="Q76" s="302"/>
      <c r="R76" s="302"/>
      <c r="S76" s="302"/>
      <c r="T76" s="302"/>
      <c r="U76" s="302"/>
      <c r="V76" s="302"/>
      <c r="W76" s="302"/>
      <c r="X76" s="302"/>
      <c r="Y76" s="302"/>
      <c r="Z76" s="302"/>
    </row>
    <row r="77" spans="1:26" ht="15.6" x14ac:dyDescent="0.3">
      <c r="A77" s="384"/>
      <c r="B77" s="385" t="s">
        <v>380</v>
      </c>
      <c r="C77" s="386">
        <v>-1</v>
      </c>
      <c r="D77" s="387">
        <v>0.95</v>
      </c>
      <c r="E77" s="328"/>
      <c r="F77" s="387">
        <v>2.0499999999999998</v>
      </c>
      <c r="G77" s="362"/>
      <c r="H77" s="303"/>
      <c r="I77" s="388">
        <f t="shared" ref="I77:I86" si="6">D77*F77*C77</f>
        <v>-1.9474999999999998</v>
      </c>
      <c r="J77" s="331"/>
      <c r="K77" s="302"/>
      <c r="L77" s="302"/>
      <c r="M77" s="302"/>
      <c r="N77" s="302"/>
      <c r="O77" s="302"/>
      <c r="P77" s="302"/>
      <c r="Q77" s="302"/>
      <c r="R77" s="302"/>
      <c r="S77" s="302"/>
      <c r="T77" s="302"/>
      <c r="U77" s="302"/>
      <c r="V77" s="302"/>
      <c r="W77" s="302"/>
      <c r="X77" s="302"/>
      <c r="Y77" s="302"/>
      <c r="Z77" s="302"/>
    </row>
    <row r="78" spans="1:26" ht="13.8" x14ac:dyDescent="0.3">
      <c r="A78" s="390"/>
      <c r="B78" s="357" t="s">
        <v>385</v>
      </c>
      <c r="C78" s="326">
        <v>1</v>
      </c>
      <c r="D78" s="358">
        <v>0.27500000000000002</v>
      </c>
      <c r="E78" s="358"/>
      <c r="F78" s="328">
        <v>2.95</v>
      </c>
      <c r="G78" s="362"/>
      <c r="H78" s="303"/>
      <c r="I78" s="330">
        <f t="shared" si="6"/>
        <v>0.81125000000000014</v>
      </c>
      <c r="J78" s="331"/>
      <c r="K78" s="302"/>
      <c r="L78" s="302"/>
      <c r="M78" s="302"/>
      <c r="N78" s="302"/>
      <c r="O78" s="302"/>
      <c r="P78" s="302"/>
      <c r="Q78" s="302"/>
      <c r="R78" s="302"/>
      <c r="S78" s="302"/>
      <c r="T78" s="302"/>
      <c r="U78" s="302"/>
      <c r="V78" s="302"/>
      <c r="W78" s="302"/>
      <c r="X78" s="302"/>
      <c r="Y78" s="302"/>
      <c r="Z78" s="302"/>
    </row>
    <row r="79" spans="1:26" ht="13.8" x14ac:dyDescent="0.3">
      <c r="A79" s="390"/>
      <c r="B79" s="357" t="s">
        <v>386</v>
      </c>
      <c r="C79" s="326">
        <v>1</v>
      </c>
      <c r="D79" s="358">
        <v>0.27500000000000002</v>
      </c>
      <c r="E79" s="358"/>
      <c r="F79" s="328">
        <v>2.95</v>
      </c>
      <c r="G79" s="362"/>
      <c r="H79" s="303"/>
      <c r="I79" s="330">
        <f t="shared" si="6"/>
        <v>0.81125000000000014</v>
      </c>
      <c r="J79" s="331"/>
      <c r="K79" s="302"/>
      <c r="L79" s="302"/>
      <c r="M79" s="302"/>
      <c r="N79" s="302"/>
      <c r="O79" s="302"/>
      <c r="P79" s="302"/>
      <c r="Q79" s="302"/>
      <c r="R79" s="302"/>
      <c r="S79" s="302"/>
      <c r="T79" s="302"/>
      <c r="U79" s="302"/>
      <c r="V79" s="302"/>
      <c r="W79" s="302"/>
      <c r="X79" s="302"/>
      <c r="Y79" s="302"/>
      <c r="Z79" s="302"/>
    </row>
    <row r="80" spans="1:26" ht="13.8" x14ac:dyDescent="0.3">
      <c r="A80" s="390"/>
      <c r="B80" s="357" t="s">
        <v>387</v>
      </c>
      <c r="C80" s="326">
        <v>1</v>
      </c>
      <c r="D80" s="358">
        <v>0.9</v>
      </c>
      <c r="E80" s="358"/>
      <c r="F80" s="328">
        <v>2.95</v>
      </c>
      <c r="G80" s="362"/>
      <c r="H80" s="303"/>
      <c r="I80" s="330">
        <f t="shared" si="6"/>
        <v>2.6550000000000002</v>
      </c>
      <c r="J80" s="331"/>
      <c r="K80" s="302"/>
      <c r="L80" s="302"/>
      <c r="M80" s="302"/>
      <c r="N80" s="302"/>
      <c r="O80" s="302"/>
      <c r="P80" s="302"/>
      <c r="Q80" s="302"/>
      <c r="R80" s="302"/>
      <c r="S80" s="302"/>
      <c r="T80" s="302"/>
      <c r="U80" s="302"/>
      <c r="V80" s="302"/>
      <c r="W80" s="302"/>
      <c r="X80" s="302"/>
      <c r="Y80" s="302"/>
      <c r="Z80" s="302"/>
    </row>
    <row r="81" spans="1:26" ht="13.8" x14ac:dyDescent="0.3">
      <c r="A81" s="390"/>
      <c r="B81" s="357" t="s">
        <v>388</v>
      </c>
      <c r="C81" s="326">
        <v>1</v>
      </c>
      <c r="D81" s="358">
        <v>5.45</v>
      </c>
      <c r="E81" s="358"/>
      <c r="F81" s="328">
        <v>2.95</v>
      </c>
      <c r="G81" s="362"/>
      <c r="H81" s="303"/>
      <c r="I81" s="330">
        <f t="shared" si="6"/>
        <v>16.077500000000001</v>
      </c>
      <c r="J81" s="331"/>
      <c r="K81" s="302"/>
      <c r="L81" s="302"/>
      <c r="M81" s="302"/>
      <c r="N81" s="302"/>
      <c r="O81" s="302"/>
      <c r="P81" s="302"/>
      <c r="Q81" s="302"/>
      <c r="R81" s="302"/>
      <c r="S81" s="302"/>
      <c r="T81" s="302"/>
      <c r="U81" s="302"/>
      <c r="V81" s="302"/>
      <c r="W81" s="302"/>
      <c r="X81" s="302"/>
      <c r="Y81" s="302"/>
      <c r="Z81" s="302"/>
    </row>
    <row r="82" spans="1:26" ht="13.8" x14ac:dyDescent="0.3">
      <c r="A82" s="390"/>
      <c r="B82" s="357" t="s">
        <v>389</v>
      </c>
      <c r="C82" s="326">
        <v>1</v>
      </c>
      <c r="D82" s="358">
        <v>5.28</v>
      </c>
      <c r="E82" s="358"/>
      <c r="F82" s="328">
        <v>2.95</v>
      </c>
      <c r="G82" s="362"/>
      <c r="H82" s="303"/>
      <c r="I82" s="330">
        <f t="shared" si="6"/>
        <v>15.576000000000002</v>
      </c>
      <c r="J82" s="331"/>
      <c r="K82" s="302"/>
      <c r="L82" s="302"/>
      <c r="M82" s="302"/>
      <c r="N82" s="302"/>
      <c r="O82" s="302"/>
      <c r="P82" s="302"/>
      <c r="Q82" s="302"/>
      <c r="R82" s="302"/>
      <c r="S82" s="302"/>
      <c r="T82" s="302"/>
      <c r="U82" s="302"/>
      <c r="V82" s="302"/>
      <c r="W82" s="302"/>
      <c r="X82" s="302"/>
      <c r="Y82" s="302"/>
      <c r="Z82" s="302"/>
    </row>
    <row r="83" spans="1:26" ht="13.8" x14ac:dyDescent="0.3">
      <c r="A83" s="390"/>
      <c r="B83" s="357" t="s">
        <v>390</v>
      </c>
      <c r="C83" s="326">
        <v>1</v>
      </c>
      <c r="D83" s="358">
        <v>0.8</v>
      </c>
      <c r="E83" s="358"/>
      <c r="F83" s="328">
        <v>2.95</v>
      </c>
      <c r="G83" s="362"/>
      <c r="H83" s="303"/>
      <c r="I83" s="330">
        <f t="shared" si="6"/>
        <v>2.3600000000000003</v>
      </c>
      <c r="J83" s="331"/>
      <c r="K83" s="302"/>
      <c r="L83" s="302"/>
      <c r="M83" s="302"/>
      <c r="N83" s="302"/>
      <c r="O83" s="302"/>
      <c r="P83" s="302"/>
      <c r="Q83" s="302"/>
      <c r="R83" s="302"/>
      <c r="S83" s="302"/>
      <c r="T83" s="302"/>
      <c r="U83" s="302"/>
      <c r="V83" s="302"/>
      <c r="W83" s="302"/>
      <c r="X83" s="302"/>
      <c r="Y83" s="302"/>
      <c r="Z83" s="302"/>
    </row>
    <row r="84" spans="1:26" ht="13.8" x14ac:dyDescent="0.3">
      <c r="A84" s="390"/>
      <c r="B84" s="357" t="s">
        <v>391</v>
      </c>
      <c r="C84" s="326">
        <v>1</v>
      </c>
      <c r="D84" s="358">
        <v>1.1399999999999999</v>
      </c>
      <c r="E84" s="358"/>
      <c r="F84" s="328">
        <v>2.95</v>
      </c>
      <c r="G84" s="362"/>
      <c r="H84" s="303"/>
      <c r="I84" s="330">
        <f t="shared" si="6"/>
        <v>3.363</v>
      </c>
      <c r="J84" s="331"/>
      <c r="K84" s="302"/>
      <c r="L84" s="302"/>
      <c r="M84" s="302"/>
      <c r="N84" s="302"/>
      <c r="O84" s="302"/>
      <c r="P84" s="302"/>
      <c r="Q84" s="302"/>
      <c r="R84" s="302"/>
      <c r="S84" s="302"/>
      <c r="T84" s="302"/>
      <c r="U84" s="302"/>
      <c r="V84" s="302"/>
      <c r="W84" s="302"/>
      <c r="X84" s="302"/>
      <c r="Y84" s="302"/>
      <c r="Z84" s="302"/>
    </row>
    <row r="85" spans="1:26" ht="13.8" x14ac:dyDescent="0.3">
      <c r="A85" s="390"/>
      <c r="B85" s="357" t="s">
        <v>392</v>
      </c>
      <c r="C85" s="326">
        <v>1</v>
      </c>
      <c r="D85" s="358">
        <v>0.23</v>
      </c>
      <c r="E85" s="358"/>
      <c r="F85" s="328">
        <v>2.95</v>
      </c>
      <c r="G85" s="362"/>
      <c r="H85" s="303"/>
      <c r="I85" s="330">
        <f t="shared" si="6"/>
        <v>0.6785000000000001</v>
      </c>
      <c r="J85" s="331"/>
      <c r="K85" s="302"/>
      <c r="L85" s="302"/>
      <c r="M85" s="302"/>
      <c r="N85" s="302"/>
      <c r="O85" s="302"/>
      <c r="P85" s="302"/>
      <c r="Q85" s="302"/>
      <c r="R85" s="302"/>
      <c r="S85" s="302"/>
      <c r="T85" s="302"/>
      <c r="U85" s="302"/>
      <c r="V85" s="302"/>
      <c r="W85" s="302"/>
      <c r="X85" s="302"/>
      <c r="Y85" s="302"/>
      <c r="Z85" s="302"/>
    </row>
    <row r="86" spans="1:26" ht="13.8" x14ac:dyDescent="0.3">
      <c r="A86" s="390"/>
      <c r="B86" s="357" t="s">
        <v>393</v>
      </c>
      <c r="C86" s="326">
        <v>1</v>
      </c>
      <c r="D86" s="358">
        <v>2</v>
      </c>
      <c r="E86" s="358"/>
      <c r="F86" s="328">
        <v>2.95</v>
      </c>
      <c r="G86" s="362"/>
      <c r="H86" s="303"/>
      <c r="I86" s="330">
        <f t="shared" si="6"/>
        <v>5.9</v>
      </c>
      <c r="J86" s="337">
        <f>I71+I72+I73+I74+I75+I76+I77+I78+I79+I80+I81+I82+I83+I84+I85+I86</f>
        <v>70.002500000000012</v>
      </c>
      <c r="K86" s="302"/>
      <c r="L86" s="302"/>
      <c r="M86" s="302"/>
      <c r="N86" s="302"/>
      <c r="O86" s="302"/>
      <c r="P86" s="302"/>
      <c r="Q86" s="302"/>
      <c r="R86" s="302"/>
      <c r="S86" s="302"/>
      <c r="T86" s="302"/>
      <c r="U86" s="302"/>
      <c r="V86" s="302"/>
      <c r="W86" s="302"/>
      <c r="X86" s="302"/>
      <c r="Y86" s="302"/>
      <c r="Z86" s="302"/>
    </row>
    <row r="87" spans="1:26" ht="13.8" x14ac:dyDescent="0.3">
      <c r="A87" s="332" t="s">
        <v>115</v>
      </c>
      <c r="B87" s="325" t="s">
        <v>256</v>
      </c>
      <c r="C87" s="326" t="s">
        <v>0</v>
      </c>
      <c r="D87" s="327"/>
      <c r="E87" s="327"/>
      <c r="F87" s="328"/>
      <c r="G87" s="329"/>
      <c r="H87" s="303"/>
      <c r="I87" s="330"/>
      <c r="J87" s="331"/>
      <c r="K87" s="302"/>
      <c r="L87" s="302"/>
      <c r="M87" s="302"/>
      <c r="N87" s="302"/>
      <c r="O87" s="302"/>
      <c r="P87" s="302"/>
      <c r="Q87" s="302"/>
      <c r="R87" s="302"/>
      <c r="S87" s="302"/>
      <c r="T87" s="302"/>
      <c r="U87" s="302"/>
      <c r="V87" s="302"/>
      <c r="W87" s="302"/>
      <c r="X87" s="302"/>
      <c r="Y87" s="302"/>
      <c r="Z87" s="302"/>
    </row>
    <row r="88" spans="1:26" ht="13.8" x14ac:dyDescent="0.3">
      <c r="A88" s="332"/>
      <c r="B88" s="357" t="s">
        <v>394</v>
      </c>
      <c r="C88" s="326">
        <v>1</v>
      </c>
      <c r="D88" s="327">
        <v>6.4</v>
      </c>
      <c r="E88" s="327"/>
      <c r="F88" s="328">
        <v>3.5</v>
      </c>
      <c r="G88" s="329"/>
      <c r="H88" s="303"/>
      <c r="I88" s="330">
        <f>D88*F88</f>
        <v>22.400000000000002</v>
      </c>
      <c r="J88" s="331"/>
      <c r="K88" s="302"/>
      <c r="L88" s="302"/>
      <c r="M88" s="302"/>
      <c r="N88" s="302"/>
      <c r="O88" s="302"/>
      <c r="P88" s="302"/>
      <c r="Q88" s="302"/>
      <c r="R88" s="302"/>
      <c r="S88" s="302"/>
      <c r="T88" s="302"/>
      <c r="U88" s="302"/>
      <c r="V88" s="302"/>
      <c r="W88" s="302"/>
      <c r="X88" s="302"/>
      <c r="Y88" s="302"/>
      <c r="Z88" s="302"/>
    </row>
    <row r="89" spans="1:26" ht="15.6" x14ac:dyDescent="0.3">
      <c r="A89" s="384"/>
      <c r="B89" s="385" t="s">
        <v>395</v>
      </c>
      <c r="C89" s="386">
        <v>-1</v>
      </c>
      <c r="D89" s="387">
        <v>1.86</v>
      </c>
      <c r="E89" s="328"/>
      <c r="F89" s="387">
        <v>1.1499999999999999</v>
      </c>
      <c r="G89" s="362"/>
      <c r="H89" s="303"/>
      <c r="I89" s="388">
        <f>D89*F89*C89</f>
        <v>-2.1389999999999998</v>
      </c>
      <c r="J89" s="331"/>
      <c r="K89" s="302"/>
      <c r="L89" s="302"/>
      <c r="M89" s="302"/>
      <c r="N89" s="302"/>
      <c r="O89" s="302"/>
      <c r="P89" s="302"/>
      <c r="Q89" s="302"/>
      <c r="R89" s="302"/>
      <c r="S89" s="302"/>
      <c r="T89" s="302"/>
      <c r="U89" s="302"/>
      <c r="V89" s="302"/>
      <c r="W89" s="302"/>
      <c r="X89" s="302"/>
      <c r="Y89" s="302"/>
      <c r="Z89" s="302"/>
    </row>
    <row r="90" spans="1:26" ht="13.8" x14ac:dyDescent="0.3">
      <c r="A90" s="332"/>
      <c r="B90" s="357" t="s">
        <v>396</v>
      </c>
      <c r="C90" s="326">
        <v>1</v>
      </c>
      <c r="D90" s="327">
        <v>7.79</v>
      </c>
      <c r="E90" s="327"/>
      <c r="F90" s="328">
        <v>3.5</v>
      </c>
      <c r="G90" s="329"/>
      <c r="H90" s="303"/>
      <c r="I90" s="330">
        <f>D90*F90</f>
        <v>27.265000000000001</v>
      </c>
      <c r="J90" s="331"/>
      <c r="K90" s="302"/>
      <c r="L90" s="302"/>
      <c r="M90" s="302"/>
      <c r="N90" s="302"/>
      <c r="O90" s="302"/>
      <c r="P90" s="302"/>
      <c r="Q90" s="302"/>
      <c r="R90" s="302"/>
      <c r="S90" s="302"/>
      <c r="T90" s="302"/>
      <c r="U90" s="302"/>
      <c r="V90" s="302"/>
      <c r="W90" s="302"/>
      <c r="X90" s="302"/>
      <c r="Y90" s="302"/>
      <c r="Z90" s="302"/>
    </row>
    <row r="91" spans="1:26" ht="15.6" x14ac:dyDescent="0.3">
      <c r="A91" s="384"/>
      <c r="B91" s="385" t="s">
        <v>397</v>
      </c>
      <c r="C91" s="386">
        <v>-1</v>
      </c>
      <c r="D91" s="387">
        <v>1.2</v>
      </c>
      <c r="E91" s="328"/>
      <c r="F91" s="387">
        <v>2.0499999999999998</v>
      </c>
      <c r="G91" s="362"/>
      <c r="H91" s="303"/>
      <c r="I91" s="388">
        <f>D91*F91*C91</f>
        <v>-2.4599999999999995</v>
      </c>
      <c r="J91" s="331"/>
      <c r="K91" s="302"/>
      <c r="L91" s="302"/>
      <c r="M91" s="302"/>
      <c r="N91" s="302"/>
      <c r="O91" s="302"/>
      <c r="P91" s="302"/>
      <c r="Q91" s="302"/>
      <c r="R91" s="302"/>
      <c r="S91" s="302"/>
      <c r="T91" s="302"/>
      <c r="U91" s="302"/>
      <c r="V91" s="302"/>
      <c r="W91" s="302"/>
      <c r="X91" s="302"/>
      <c r="Y91" s="302"/>
      <c r="Z91" s="302"/>
    </row>
    <row r="92" spans="1:26" ht="13.8" x14ac:dyDescent="0.3">
      <c r="A92" s="390"/>
      <c r="B92" s="357" t="s">
        <v>398</v>
      </c>
      <c r="C92" s="326">
        <v>1</v>
      </c>
      <c r="D92" s="358">
        <v>16</v>
      </c>
      <c r="E92" s="358"/>
      <c r="F92" s="328">
        <v>3.5</v>
      </c>
      <c r="G92" s="362"/>
      <c r="H92" s="303"/>
      <c r="I92" s="330">
        <f>D92*F92</f>
        <v>56</v>
      </c>
      <c r="J92" s="331"/>
      <c r="K92" s="302"/>
      <c r="L92" s="302"/>
      <c r="M92" s="302"/>
      <c r="N92" s="302"/>
      <c r="O92" s="302"/>
      <c r="P92" s="302"/>
      <c r="Q92" s="302"/>
      <c r="R92" s="302"/>
      <c r="S92" s="302"/>
      <c r="T92" s="302"/>
      <c r="U92" s="302"/>
      <c r="V92" s="302"/>
      <c r="W92" s="302"/>
      <c r="X92" s="302"/>
      <c r="Y92" s="302"/>
      <c r="Z92" s="302"/>
    </row>
    <row r="93" spans="1:26" ht="15.6" x14ac:dyDescent="0.3">
      <c r="A93" s="384"/>
      <c r="B93" s="385" t="s">
        <v>395</v>
      </c>
      <c r="C93" s="386">
        <v>-2</v>
      </c>
      <c r="D93" s="387">
        <v>1.86</v>
      </c>
      <c r="E93" s="328"/>
      <c r="F93" s="387">
        <v>1.1499999999999999</v>
      </c>
      <c r="G93" s="362"/>
      <c r="H93" s="303"/>
      <c r="I93" s="388">
        <f t="shared" ref="I93:I94" si="7">D93*F93*C93</f>
        <v>-4.2779999999999996</v>
      </c>
      <c r="J93" s="331"/>
      <c r="K93" s="302"/>
      <c r="L93" s="302"/>
      <c r="M93" s="302"/>
      <c r="N93" s="302"/>
      <c r="O93" s="302"/>
      <c r="P93" s="302"/>
      <c r="Q93" s="302"/>
      <c r="R93" s="302"/>
      <c r="S93" s="302"/>
      <c r="T93" s="302"/>
      <c r="U93" s="302"/>
      <c r="V93" s="302"/>
      <c r="W93" s="302"/>
      <c r="X93" s="302"/>
      <c r="Y93" s="302"/>
      <c r="Z93" s="302"/>
    </row>
    <row r="94" spans="1:26" ht="15.6" x14ac:dyDescent="0.3">
      <c r="A94" s="384"/>
      <c r="B94" s="385" t="s">
        <v>397</v>
      </c>
      <c r="C94" s="386">
        <v>-1</v>
      </c>
      <c r="D94" s="387">
        <v>1.2</v>
      </c>
      <c r="E94" s="328"/>
      <c r="F94" s="387">
        <v>2.0499999999999998</v>
      </c>
      <c r="G94" s="362"/>
      <c r="H94" s="303"/>
      <c r="I94" s="388">
        <f t="shared" si="7"/>
        <v>-2.4599999999999995</v>
      </c>
      <c r="J94" s="344">
        <f>I88+I89+I90+I91+I92+I93+I94</f>
        <v>94.328000000000003</v>
      </c>
      <c r="K94" s="302"/>
      <c r="L94" s="302"/>
      <c r="M94" s="302"/>
      <c r="N94" s="302"/>
      <c r="O94" s="302"/>
      <c r="P94" s="302"/>
      <c r="Q94" s="302"/>
      <c r="R94" s="302"/>
      <c r="S94" s="302"/>
      <c r="T94" s="302"/>
      <c r="U94" s="302"/>
      <c r="V94" s="302"/>
      <c r="W94" s="302"/>
      <c r="X94" s="302"/>
      <c r="Y94" s="302"/>
      <c r="Z94" s="302"/>
    </row>
    <row r="95" spans="1:26" ht="13.8" x14ac:dyDescent="0.3">
      <c r="A95" s="390" t="s">
        <v>116</v>
      </c>
      <c r="B95" s="325" t="s">
        <v>257</v>
      </c>
      <c r="C95" s="326" t="s">
        <v>0</v>
      </c>
      <c r="D95" s="358"/>
      <c r="E95" s="358"/>
      <c r="F95" s="328"/>
      <c r="G95" s="362"/>
      <c r="H95" s="303"/>
      <c r="I95" s="330"/>
      <c r="J95" s="331"/>
      <c r="K95" s="302"/>
      <c r="L95" s="302"/>
      <c r="M95" s="302"/>
      <c r="N95" s="302"/>
      <c r="O95" s="302"/>
      <c r="P95" s="302"/>
      <c r="Q95" s="302"/>
      <c r="R95" s="302"/>
      <c r="S95" s="302"/>
      <c r="T95" s="302"/>
      <c r="U95" s="302"/>
      <c r="V95" s="302"/>
      <c r="W95" s="302"/>
      <c r="X95" s="302"/>
      <c r="Y95" s="302"/>
      <c r="Z95" s="302"/>
    </row>
    <row r="96" spans="1:26" ht="13.8" x14ac:dyDescent="0.3">
      <c r="A96" s="390"/>
      <c r="B96" s="357" t="s">
        <v>399</v>
      </c>
      <c r="C96" s="326">
        <v>1</v>
      </c>
      <c r="D96" s="358">
        <v>0.32500000000000001</v>
      </c>
      <c r="E96" s="358"/>
      <c r="F96" s="328">
        <v>2.95</v>
      </c>
      <c r="G96" s="362"/>
      <c r="H96" s="303"/>
      <c r="I96" s="330">
        <f t="shared" ref="I96:I99" si="8">D96*F96</f>
        <v>0.9587500000000001</v>
      </c>
      <c r="J96" s="331"/>
      <c r="K96" s="302"/>
      <c r="L96" s="302"/>
      <c r="M96" s="302"/>
      <c r="N96" s="302"/>
      <c r="O96" s="302"/>
      <c r="P96" s="302"/>
      <c r="Q96" s="302"/>
      <c r="R96" s="302"/>
      <c r="S96" s="302"/>
      <c r="T96" s="302"/>
      <c r="U96" s="302"/>
      <c r="V96" s="302"/>
      <c r="W96" s="302"/>
      <c r="X96" s="302"/>
      <c r="Y96" s="302"/>
      <c r="Z96" s="302"/>
    </row>
    <row r="97" spans="1:26" ht="13.8" x14ac:dyDescent="0.3">
      <c r="A97" s="390"/>
      <c r="B97" s="357" t="s">
        <v>400</v>
      </c>
      <c r="C97" s="326">
        <v>1</v>
      </c>
      <c r="D97" s="358">
        <v>0.35</v>
      </c>
      <c r="E97" s="358"/>
      <c r="F97" s="328">
        <v>2.95</v>
      </c>
      <c r="G97" s="362"/>
      <c r="H97" s="303"/>
      <c r="I97" s="330">
        <f t="shared" si="8"/>
        <v>1.0325</v>
      </c>
      <c r="J97" s="331"/>
      <c r="K97" s="302"/>
      <c r="L97" s="302"/>
      <c r="M97" s="302"/>
      <c r="N97" s="302"/>
      <c r="O97" s="302"/>
      <c r="P97" s="302"/>
      <c r="Q97" s="302"/>
      <c r="R97" s="302"/>
      <c r="S97" s="302"/>
      <c r="T97" s="302"/>
      <c r="U97" s="302"/>
      <c r="V97" s="302"/>
      <c r="W97" s="302"/>
      <c r="X97" s="302"/>
      <c r="Y97" s="302"/>
      <c r="Z97" s="302"/>
    </row>
    <row r="98" spans="1:26" ht="13.8" x14ac:dyDescent="0.3">
      <c r="A98" s="390"/>
      <c r="B98" s="357" t="s">
        <v>401</v>
      </c>
      <c r="C98" s="326">
        <v>1</v>
      </c>
      <c r="D98" s="358">
        <v>0.35</v>
      </c>
      <c r="E98" s="358"/>
      <c r="F98" s="328">
        <v>2.95</v>
      </c>
      <c r="G98" s="362"/>
      <c r="H98" s="303"/>
      <c r="I98" s="330">
        <f t="shared" si="8"/>
        <v>1.0325</v>
      </c>
      <c r="J98" s="331"/>
      <c r="K98" s="302"/>
      <c r="L98" s="302"/>
      <c r="M98" s="302"/>
      <c r="N98" s="302"/>
      <c r="O98" s="302"/>
      <c r="P98" s="302"/>
      <c r="Q98" s="302"/>
      <c r="R98" s="302"/>
      <c r="S98" s="302"/>
      <c r="T98" s="302"/>
      <c r="U98" s="302"/>
      <c r="V98" s="302"/>
      <c r="W98" s="302"/>
      <c r="X98" s="302"/>
      <c r="Y98" s="302"/>
      <c r="Z98" s="302"/>
    </row>
    <row r="99" spans="1:26" ht="13.8" x14ac:dyDescent="0.3">
      <c r="A99" s="390"/>
      <c r="B99" s="357" t="s">
        <v>402</v>
      </c>
      <c r="C99" s="326">
        <v>1</v>
      </c>
      <c r="D99" s="358">
        <v>0.185</v>
      </c>
      <c r="E99" s="358"/>
      <c r="F99" s="328">
        <v>2.95</v>
      </c>
      <c r="G99" s="362"/>
      <c r="H99" s="303"/>
      <c r="I99" s="330">
        <f t="shared" si="8"/>
        <v>0.54575000000000007</v>
      </c>
      <c r="J99" s="337">
        <f>I96+I97+I98+I99</f>
        <v>3.5694999999999997</v>
      </c>
      <c r="K99" s="302"/>
      <c r="L99" s="302"/>
      <c r="M99" s="302"/>
      <c r="N99" s="302"/>
      <c r="O99" s="302"/>
      <c r="P99" s="302"/>
      <c r="Q99" s="302"/>
      <c r="R99" s="302"/>
      <c r="S99" s="302"/>
      <c r="T99" s="302"/>
      <c r="U99" s="302"/>
      <c r="V99" s="302"/>
      <c r="W99" s="302"/>
      <c r="X99" s="302"/>
      <c r="Y99" s="302"/>
      <c r="Z99" s="302"/>
    </row>
    <row r="100" spans="1:26" ht="13.8" x14ac:dyDescent="0.3">
      <c r="A100" s="390" t="s">
        <v>117</v>
      </c>
      <c r="B100" s="325" t="s">
        <v>258</v>
      </c>
      <c r="C100" s="326" t="s">
        <v>0</v>
      </c>
      <c r="D100" s="358"/>
      <c r="E100" s="358"/>
      <c r="F100" s="328"/>
      <c r="G100" s="362"/>
      <c r="H100" s="303"/>
      <c r="I100" s="330"/>
      <c r="J100" s="331"/>
      <c r="K100" s="302"/>
      <c r="L100" s="302"/>
      <c r="M100" s="302"/>
      <c r="N100" s="302"/>
      <c r="O100" s="302"/>
      <c r="P100" s="302"/>
      <c r="Q100" s="302"/>
      <c r="R100" s="302"/>
      <c r="S100" s="302"/>
      <c r="T100" s="302"/>
      <c r="U100" s="302"/>
      <c r="V100" s="302"/>
      <c r="W100" s="302"/>
      <c r="X100" s="302"/>
      <c r="Y100" s="302"/>
      <c r="Z100" s="302"/>
    </row>
    <row r="101" spans="1:26" ht="13.8" x14ac:dyDescent="0.3">
      <c r="A101" s="390"/>
      <c r="B101" s="357" t="s">
        <v>403</v>
      </c>
      <c r="C101" s="326">
        <v>1</v>
      </c>
      <c r="D101" s="358">
        <v>3.8</v>
      </c>
      <c r="E101" s="358"/>
      <c r="F101" s="328">
        <v>2.95</v>
      </c>
      <c r="G101" s="362"/>
      <c r="H101" s="303"/>
      <c r="I101" s="330">
        <f t="shared" ref="I101:I109" si="9">C101*D101*F101</f>
        <v>11.21</v>
      </c>
      <c r="J101" s="331"/>
      <c r="K101" s="302"/>
      <c r="L101" s="302"/>
      <c r="M101" s="302"/>
      <c r="N101" s="302"/>
      <c r="O101" s="302"/>
      <c r="P101" s="302"/>
      <c r="Q101" s="302"/>
      <c r="R101" s="302"/>
      <c r="S101" s="302"/>
      <c r="T101" s="302"/>
      <c r="U101" s="302"/>
      <c r="V101" s="302"/>
      <c r="W101" s="302"/>
      <c r="X101" s="302"/>
      <c r="Y101" s="302"/>
      <c r="Z101" s="302"/>
    </row>
    <row r="102" spans="1:26" ht="13.8" x14ac:dyDescent="0.3">
      <c r="A102" s="390"/>
      <c r="B102" s="357" t="s">
        <v>404</v>
      </c>
      <c r="C102" s="326">
        <v>1</v>
      </c>
      <c r="D102" s="358">
        <v>7.37</v>
      </c>
      <c r="E102" s="358"/>
      <c r="F102" s="328">
        <v>2.95</v>
      </c>
      <c r="G102" s="362"/>
      <c r="H102" s="303"/>
      <c r="I102" s="330">
        <f t="shared" si="9"/>
        <v>21.741500000000002</v>
      </c>
      <c r="J102" s="331"/>
      <c r="K102" s="302"/>
      <c r="L102" s="302"/>
      <c r="M102" s="302"/>
      <c r="N102" s="302"/>
      <c r="O102" s="302"/>
      <c r="P102" s="302"/>
      <c r="Q102" s="302"/>
      <c r="R102" s="302"/>
      <c r="S102" s="302"/>
      <c r="T102" s="302"/>
      <c r="U102" s="302"/>
      <c r="V102" s="302"/>
      <c r="W102" s="302"/>
      <c r="X102" s="302"/>
      <c r="Y102" s="302"/>
      <c r="Z102" s="302"/>
    </row>
    <row r="103" spans="1:26" ht="13.8" x14ac:dyDescent="0.3">
      <c r="A103" s="390"/>
      <c r="B103" s="357" t="s">
        <v>405</v>
      </c>
      <c r="C103" s="326">
        <v>1</v>
      </c>
      <c r="D103" s="358">
        <v>2.1</v>
      </c>
      <c r="E103" s="358"/>
      <c r="F103" s="328">
        <v>2.95</v>
      </c>
      <c r="G103" s="362"/>
      <c r="H103" s="303"/>
      <c r="I103" s="330">
        <f t="shared" si="9"/>
        <v>6.1950000000000003</v>
      </c>
      <c r="J103" s="331"/>
      <c r="K103" s="302"/>
      <c r="L103" s="302"/>
      <c r="M103" s="302"/>
      <c r="N103" s="302"/>
      <c r="O103" s="302"/>
      <c r="P103" s="302"/>
      <c r="Q103" s="302"/>
      <c r="R103" s="302"/>
      <c r="S103" s="302"/>
      <c r="T103" s="302"/>
      <c r="U103" s="302"/>
      <c r="V103" s="302"/>
      <c r="W103" s="302"/>
      <c r="X103" s="302"/>
      <c r="Y103" s="302"/>
      <c r="Z103" s="302"/>
    </row>
    <row r="104" spans="1:26" ht="13.8" x14ac:dyDescent="0.3">
      <c r="A104" s="390"/>
      <c r="B104" s="357" t="s">
        <v>406</v>
      </c>
      <c r="C104" s="326">
        <v>1</v>
      </c>
      <c r="D104" s="358">
        <v>0.2</v>
      </c>
      <c r="E104" s="358"/>
      <c r="F104" s="328">
        <v>2.95</v>
      </c>
      <c r="G104" s="362"/>
      <c r="H104" s="303"/>
      <c r="I104" s="330">
        <f t="shared" si="9"/>
        <v>0.59000000000000008</v>
      </c>
      <c r="J104" s="331"/>
      <c r="K104" s="302"/>
      <c r="L104" s="302"/>
      <c r="M104" s="302"/>
      <c r="N104" s="302"/>
      <c r="O104" s="302"/>
      <c r="P104" s="302"/>
      <c r="Q104" s="302"/>
      <c r="R104" s="302"/>
      <c r="S104" s="302"/>
      <c r="T104" s="302"/>
      <c r="U104" s="302"/>
      <c r="V104" s="302"/>
      <c r="W104" s="302"/>
      <c r="X104" s="302"/>
      <c r="Y104" s="302"/>
      <c r="Z104" s="302"/>
    </row>
    <row r="105" spans="1:26" ht="13.8" x14ac:dyDescent="0.3">
      <c r="A105" s="390"/>
      <c r="B105" s="357" t="s">
        <v>407</v>
      </c>
      <c r="C105" s="326">
        <v>1</v>
      </c>
      <c r="D105" s="358">
        <v>0.2</v>
      </c>
      <c r="E105" s="358"/>
      <c r="F105" s="328">
        <v>2.95</v>
      </c>
      <c r="G105" s="362"/>
      <c r="H105" s="303"/>
      <c r="I105" s="330">
        <f t="shared" si="9"/>
        <v>0.59000000000000008</v>
      </c>
      <c r="J105" s="331"/>
      <c r="K105" s="302"/>
      <c r="L105" s="302"/>
      <c r="M105" s="302"/>
      <c r="N105" s="302"/>
      <c r="O105" s="302"/>
      <c r="P105" s="302"/>
      <c r="Q105" s="302"/>
      <c r="R105" s="302"/>
      <c r="S105" s="302"/>
      <c r="T105" s="302"/>
      <c r="U105" s="302"/>
      <c r="V105" s="302"/>
      <c r="W105" s="302"/>
      <c r="X105" s="302"/>
      <c r="Y105" s="302"/>
      <c r="Z105" s="302"/>
    </row>
    <row r="106" spans="1:26" ht="13.8" x14ac:dyDescent="0.3">
      <c r="A106" s="390"/>
      <c r="B106" s="357" t="s">
        <v>408</v>
      </c>
      <c r="C106" s="326">
        <v>1</v>
      </c>
      <c r="D106" s="358">
        <v>0.34499999999999997</v>
      </c>
      <c r="E106" s="358"/>
      <c r="F106" s="328">
        <v>2.95</v>
      </c>
      <c r="G106" s="362"/>
      <c r="H106" s="303"/>
      <c r="I106" s="330">
        <f t="shared" si="9"/>
        <v>1.0177499999999999</v>
      </c>
      <c r="J106" s="331"/>
      <c r="K106" s="302"/>
      <c r="L106" s="302"/>
      <c r="M106" s="302"/>
      <c r="N106" s="302"/>
      <c r="O106" s="302"/>
      <c r="P106" s="302"/>
      <c r="Q106" s="302"/>
      <c r="R106" s="302"/>
      <c r="S106" s="302"/>
      <c r="T106" s="302"/>
      <c r="U106" s="302"/>
      <c r="V106" s="302"/>
      <c r="W106" s="302"/>
      <c r="X106" s="302"/>
      <c r="Y106" s="302"/>
      <c r="Z106" s="302"/>
    </row>
    <row r="107" spans="1:26" ht="13.8" x14ac:dyDescent="0.3">
      <c r="A107" s="390"/>
      <c r="B107" s="357" t="s">
        <v>409</v>
      </c>
      <c r="C107" s="326">
        <v>1</v>
      </c>
      <c r="D107" s="358">
        <v>2.4500000000000002</v>
      </c>
      <c r="E107" s="358"/>
      <c r="F107" s="328">
        <v>2.95</v>
      </c>
      <c r="G107" s="362"/>
      <c r="H107" s="303"/>
      <c r="I107" s="330">
        <f t="shared" si="9"/>
        <v>7.2275000000000009</v>
      </c>
      <c r="J107" s="331"/>
      <c r="K107" s="302"/>
      <c r="L107" s="302"/>
      <c r="M107" s="302"/>
      <c r="N107" s="302"/>
      <c r="O107" s="302"/>
      <c r="P107" s="302"/>
      <c r="Q107" s="302"/>
      <c r="R107" s="302"/>
      <c r="S107" s="302"/>
      <c r="T107" s="302"/>
      <c r="U107" s="302"/>
      <c r="V107" s="302"/>
      <c r="W107" s="302"/>
      <c r="X107" s="302"/>
      <c r="Y107" s="302"/>
      <c r="Z107" s="302"/>
    </row>
    <row r="108" spans="1:26" ht="13.8" x14ac:dyDescent="0.3">
      <c r="A108" s="390"/>
      <c r="B108" s="357" t="s">
        <v>410</v>
      </c>
      <c r="C108" s="326">
        <v>1</v>
      </c>
      <c r="D108" s="358">
        <v>0.98</v>
      </c>
      <c r="E108" s="358"/>
      <c r="F108" s="328">
        <v>2.95</v>
      </c>
      <c r="G108" s="362"/>
      <c r="H108" s="303"/>
      <c r="I108" s="330">
        <f t="shared" si="9"/>
        <v>2.891</v>
      </c>
      <c r="J108" s="331"/>
      <c r="K108" s="302"/>
      <c r="L108" s="302"/>
      <c r="M108" s="302"/>
      <c r="N108" s="302"/>
      <c r="O108" s="302"/>
      <c r="P108" s="302"/>
      <c r="Q108" s="302"/>
      <c r="R108" s="302"/>
      <c r="S108" s="302"/>
      <c r="T108" s="302"/>
      <c r="U108" s="302"/>
      <c r="V108" s="302"/>
      <c r="W108" s="302"/>
      <c r="X108" s="302"/>
      <c r="Y108" s="302"/>
      <c r="Z108" s="302"/>
    </row>
    <row r="109" spans="1:26" ht="13.8" x14ac:dyDescent="0.3">
      <c r="A109" s="390"/>
      <c r="B109" s="357" t="s">
        <v>411</v>
      </c>
      <c r="C109" s="326">
        <v>1</v>
      </c>
      <c r="D109" s="358">
        <v>1.5</v>
      </c>
      <c r="E109" s="358"/>
      <c r="F109" s="328">
        <v>2.95</v>
      </c>
      <c r="G109" s="362"/>
      <c r="H109" s="303"/>
      <c r="I109" s="330">
        <f t="shared" si="9"/>
        <v>4.4250000000000007</v>
      </c>
      <c r="J109" s="331"/>
      <c r="K109" s="302"/>
      <c r="L109" s="302"/>
      <c r="M109" s="302"/>
      <c r="N109" s="302"/>
      <c r="O109" s="302"/>
      <c r="P109" s="302"/>
      <c r="Q109" s="302"/>
      <c r="R109" s="302"/>
      <c r="S109" s="302"/>
      <c r="T109" s="302"/>
      <c r="U109" s="302"/>
      <c r="V109" s="302"/>
      <c r="W109" s="302"/>
      <c r="X109" s="302"/>
      <c r="Y109" s="302"/>
      <c r="Z109" s="302"/>
    </row>
    <row r="110" spans="1:26" ht="15.6" x14ac:dyDescent="0.3">
      <c r="A110" s="384"/>
      <c r="B110" s="385" t="s">
        <v>380</v>
      </c>
      <c r="C110" s="386">
        <v>-1</v>
      </c>
      <c r="D110" s="387">
        <v>0.95</v>
      </c>
      <c r="E110" s="328"/>
      <c r="F110" s="387">
        <v>2.0499999999999998</v>
      </c>
      <c r="G110" s="362"/>
      <c r="H110" s="303"/>
      <c r="I110" s="388">
        <f>D110*F110*C110</f>
        <v>-1.9474999999999998</v>
      </c>
      <c r="J110" s="331"/>
      <c r="K110" s="302"/>
      <c r="L110" s="302"/>
      <c r="M110" s="302"/>
      <c r="N110" s="302"/>
      <c r="O110" s="302"/>
      <c r="P110" s="302"/>
      <c r="Q110" s="302"/>
      <c r="R110" s="302"/>
      <c r="S110" s="302"/>
      <c r="T110" s="302"/>
      <c r="U110" s="302"/>
      <c r="V110" s="302"/>
      <c r="W110" s="302"/>
      <c r="X110" s="302"/>
      <c r="Y110" s="302"/>
      <c r="Z110" s="302"/>
    </row>
    <row r="111" spans="1:26" ht="13.8" x14ac:dyDescent="0.3">
      <c r="A111" s="390"/>
      <c r="B111" s="357" t="s">
        <v>412</v>
      </c>
      <c r="C111" s="326">
        <v>1</v>
      </c>
      <c r="D111" s="358">
        <v>1.9550000000000001</v>
      </c>
      <c r="E111" s="358"/>
      <c r="F111" s="328">
        <v>2.95</v>
      </c>
      <c r="G111" s="362"/>
      <c r="H111" s="303"/>
      <c r="I111" s="330">
        <f t="shared" ref="I111:I112" si="10">C111*D111*F111</f>
        <v>5.7672500000000007</v>
      </c>
      <c r="J111" s="331"/>
      <c r="K111" s="302"/>
      <c r="L111" s="302"/>
      <c r="M111" s="302"/>
      <c r="N111" s="302"/>
      <c r="O111" s="302"/>
      <c r="P111" s="302"/>
      <c r="Q111" s="302"/>
      <c r="R111" s="302"/>
      <c r="S111" s="302"/>
      <c r="T111" s="302"/>
      <c r="U111" s="302"/>
      <c r="V111" s="302"/>
      <c r="W111" s="302"/>
      <c r="X111" s="302"/>
      <c r="Y111" s="302"/>
      <c r="Z111" s="302"/>
    </row>
    <row r="112" spans="1:26" ht="13.8" x14ac:dyDescent="0.3">
      <c r="A112" s="390"/>
      <c r="B112" s="357" t="s">
        <v>413</v>
      </c>
      <c r="C112" s="326">
        <v>1</v>
      </c>
      <c r="D112" s="358">
        <v>3.9</v>
      </c>
      <c r="E112" s="358"/>
      <c r="F112" s="328">
        <v>2.95</v>
      </c>
      <c r="G112" s="362"/>
      <c r="H112" s="303"/>
      <c r="I112" s="330">
        <f t="shared" si="10"/>
        <v>11.505000000000001</v>
      </c>
      <c r="J112" s="337">
        <f>I101+I102+I103+I104+I105+I106+I107+I108+I109+I110+I111+I112</f>
        <v>71.212500000000006</v>
      </c>
      <c r="K112" s="302"/>
      <c r="L112" s="302"/>
      <c r="M112" s="302"/>
      <c r="N112" s="302"/>
      <c r="O112" s="302"/>
      <c r="P112" s="302"/>
      <c r="Q112" s="302"/>
      <c r="R112" s="302"/>
      <c r="S112" s="302"/>
      <c r="T112" s="302"/>
      <c r="U112" s="302"/>
      <c r="V112" s="302"/>
      <c r="W112" s="302"/>
      <c r="X112" s="302"/>
      <c r="Y112" s="302"/>
      <c r="Z112" s="302"/>
    </row>
    <row r="113" spans="1:26" ht="13.8" x14ac:dyDescent="0.3">
      <c r="A113" s="390" t="s">
        <v>118</v>
      </c>
      <c r="B113" s="325" t="s">
        <v>259</v>
      </c>
      <c r="C113" s="326" t="s">
        <v>0</v>
      </c>
      <c r="D113" s="358"/>
      <c r="E113" s="358"/>
      <c r="F113" s="328"/>
      <c r="G113" s="362"/>
      <c r="H113" s="303"/>
      <c r="I113" s="330"/>
      <c r="J113" s="331"/>
      <c r="K113" s="302"/>
      <c r="L113" s="302"/>
      <c r="M113" s="302"/>
      <c r="N113" s="302"/>
      <c r="O113" s="302"/>
      <c r="P113" s="302"/>
      <c r="Q113" s="302"/>
      <c r="R113" s="302"/>
      <c r="S113" s="302"/>
      <c r="T113" s="302"/>
      <c r="U113" s="302"/>
      <c r="V113" s="302"/>
      <c r="W113" s="302"/>
      <c r="X113" s="302"/>
      <c r="Y113" s="302"/>
      <c r="Z113" s="302"/>
    </row>
    <row r="114" spans="1:26" ht="13.8" x14ac:dyDescent="0.3">
      <c r="A114" s="390"/>
      <c r="B114" s="357" t="s">
        <v>414</v>
      </c>
      <c r="C114" s="326">
        <v>1</v>
      </c>
      <c r="D114" s="358">
        <v>4.53</v>
      </c>
      <c r="E114" s="358"/>
      <c r="F114" s="328">
        <v>2.95</v>
      </c>
      <c r="G114" s="362"/>
      <c r="H114" s="303"/>
      <c r="I114" s="330">
        <f t="shared" ref="I114:I115" si="11">C114*D114*F114</f>
        <v>13.363500000000002</v>
      </c>
      <c r="J114" s="331"/>
      <c r="K114" s="302"/>
      <c r="L114" s="302"/>
      <c r="M114" s="302"/>
      <c r="N114" s="302"/>
      <c r="O114" s="302"/>
      <c r="P114" s="302"/>
      <c r="Q114" s="302"/>
      <c r="R114" s="302"/>
      <c r="S114" s="302"/>
      <c r="T114" s="302"/>
      <c r="U114" s="302"/>
      <c r="V114" s="302"/>
      <c r="W114" s="302"/>
      <c r="X114" s="302"/>
      <c r="Y114" s="302"/>
      <c r="Z114" s="302"/>
    </row>
    <row r="115" spans="1:26" ht="13.8" x14ac:dyDescent="0.3">
      <c r="A115" s="390"/>
      <c r="B115" s="357" t="s">
        <v>415</v>
      </c>
      <c r="C115" s="326">
        <v>1</v>
      </c>
      <c r="D115" s="358">
        <v>0.73</v>
      </c>
      <c r="E115" s="358"/>
      <c r="F115" s="328">
        <v>2.95</v>
      </c>
      <c r="G115" s="362"/>
      <c r="H115" s="303"/>
      <c r="I115" s="330">
        <f t="shared" si="11"/>
        <v>2.1535000000000002</v>
      </c>
      <c r="J115" s="337">
        <f>I114+I115</f>
        <v>15.517000000000003</v>
      </c>
      <c r="K115" s="302"/>
      <c r="L115" s="302"/>
      <c r="M115" s="302"/>
      <c r="N115" s="302"/>
      <c r="O115" s="302"/>
      <c r="P115" s="302"/>
      <c r="Q115" s="302"/>
      <c r="R115" s="302"/>
      <c r="S115" s="302"/>
      <c r="T115" s="302"/>
      <c r="U115" s="302"/>
      <c r="V115" s="302"/>
      <c r="W115" s="302"/>
      <c r="X115" s="302"/>
      <c r="Y115" s="302"/>
      <c r="Z115" s="302"/>
    </row>
    <row r="116" spans="1:26" ht="13.8" x14ac:dyDescent="0.3">
      <c r="A116" s="390" t="s">
        <v>119</v>
      </c>
      <c r="B116" s="325" t="s">
        <v>255</v>
      </c>
      <c r="C116" s="326" t="s">
        <v>0</v>
      </c>
      <c r="D116" s="358"/>
      <c r="E116" s="358"/>
      <c r="F116" s="328"/>
      <c r="G116" s="362"/>
      <c r="H116" s="303"/>
      <c r="I116" s="330"/>
      <c r="J116" s="331"/>
      <c r="K116" s="302"/>
      <c r="L116" s="302"/>
      <c r="M116" s="302"/>
      <c r="N116" s="302"/>
      <c r="O116" s="302"/>
      <c r="P116" s="302"/>
      <c r="Q116" s="302"/>
      <c r="R116" s="302"/>
      <c r="S116" s="302"/>
      <c r="T116" s="302"/>
      <c r="U116" s="302"/>
      <c r="V116" s="302"/>
      <c r="W116" s="302"/>
      <c r="X116" s="302"/>
      <c r="Y116" s="302"/>
      <c r="Z116" s="302"/>
    </row>
    <row r="117" spans="1:26" ht="13.8" x14ac:dyDescent="0.3">
      <c r="A117" s="390"/>
      <c r="B117" s="357" t="s">
        <v>416</v>
      </c>
      <c r="C117" s="326">
        <v>1</v>
      </c>
      <c r="D117" s="358">
        <v>0.95</v>
      </c>
      <c r="E117" s="358"/>
      <c r="F117" s="328">
        <v>2.95</v>
      </c>
      <c r="G117" s="362"/>
      <c r="H117" s="303"/>
      <c r="I117" s="330">
        <f>C117*D117*F117</f>
        <v>2.8025000000000002</v>
      </c>
      <c r="J117" s="331"/>
      <c r="K117" s="302"/>
      <c r="L117" s="302"/>
      <c r="M117" s="302"/>
      <c r="N117" s="302"/>
      <c r="O117" s="302"/>
      <c r="P117" s="302"/>
      <c r="Q117" s="302"/>
      <c r="R117" s="302"/>
      <c r="S117" s="302"/>
      <c r="T117" s="302"/>
      <c r="U117" s="302"/>
      <c r="V117" s="302"/>
      <c r="W117" s="302"/>
      <c r="X117" s="302"/>
      <c r="Y117" s="302"/>
      <c r="Z117" s="302"/>
    </row>
    <row r="118" spans="1:26" ht="15.6" x14ac:dyDescent="0.3">
      <c r="A118" s="384"/>
      <c r="B118" s="385" t="s">
        <v>380</v>
      </c>
      <c r="C118" s="386">
        <v>-1</v>
      </c>
      <c r="D118" s="387">
        <v>0.95</v>
      </c>
      <c r="E118" s="328"/>
      <c r="F118" s="387">
        <v>2.0499999999999998</v>
      </c>
      <c r="G118" s="362"/>
      <c r="H118" s="303"/>
      <c r="I118" s="388">
        <f>D118*F118*C118</f>
        <v>-1.9474999999999998</v>
      </c>
      <c r="J118" s="331"/>
      <c r="K118" s="302"/>
      <c r="L118" s="302"/>
      <c r="M118" s="302"/>
      <c r="N118" s="302"/>
      <c r="O118" s="302"/>
      <c r="P118" s="302"/>
      <c r="Q118" s="302"/>
      <c r="R118" s="302"/>
      <c r="S118" s="302"/>
      <c r="T118" s="302"/>
      <c r="U118" s="302"/>
      <c r="V118" s="302"/>
      <c r="W118" s="302"/>
      <c r="X118" s="302"/>
      <c r="Y118" s="302"/>
      <c r="Z118" s="302"/>
    </row>
    <row r="119" spans="1:26" ht="13.8" x14ac:dyDescent="0.3">
      <c r="A119" s="390"/>
      <c r="B119" s="357" t="s">
        <v>417</v>
      </c>
      <c r="C119" s="326">
        <v>1</v>
      </c>
      <c r="D119" s="358">
        <v>1.85</v>
      </c>
      <c r="E119" s="358"/>
      <c r="F119" s="328">
        <v>2.95</v>
      </c>
      <c r="G119" s="362"/>
      <c r="H119" s="303"/>
      <c r="I119" s="330">
        <f>C119*D119*F119</f>
        <v>5.4575000000000005</v>
      </c>
      <c r="J119" s="331"/>
      <c r="K119" s="302"/>
      <c r="L119" s="302"/>
      <c r="M119" s="302"/>
      <c r="N119" s="302"/>
      <c r="O119" s="302"/>
      <c r="P119" s="302"/>
      <c r="Q119" s="302"/>
      <c r="R119" s="302"/>
      <c r="S119" s="302"/>
      <c r="T119" s="302"/>
      <c r="U119" s="302"/>
      <c r="V119" s="302"/>
      <c r="W119" s="302"/>
      <c r="X119" s="302"/>
      <c r="Y119" s="302"/>
      <c r="Z119" s="302"/>
    </row>
    <row r="120" spans="1:26" ht="15.6" x14ac:dyDescent="0.3">
      <c r="A120" s="384"/>
      <c r="B120" s="385" t="s">
        <v>418</v>
      </c>
      <c r="C120" s="386">
        <v>-1</v>
      </c>
      <c r="D120" s="387">
        <v>1.85</v>
      </c>
      <c r="E120" s="328"/>
      <c r="F120" s="387">
        <v>2.0499999999999998</v>
      </c>
      <c r="G120" s="362"/>
      <c r="H120" s="303"/>
      <c r="I120" s="388">
        <f>D120*F120*C120</f>
        <v>-3.7925</v>
      </c>
      <c r="J120" s="331"/>
      <c r="K120" s="302"/>
      <c r="L120" s="302"/>
      <c r="M120" s="302"/>
      <c r="N120" s="302"/>
      <c r="O120" s="302"/>
      <c r="P120" s="302"/>
      <c r="Q120" s="302"/>
      <c r="R120" s="302"/>
      <c r="S120" s="302"/>
      <c r="T120" s="302"/>
      <c r="U120" s="302"/>
      <c r="V120" s="302"/>
      <c r="W120" s="302"/>
      <c r="X120" s="302"/>
      <c r="Y120" s="302"/>
      <c r="Z120" s="302"/>
    </row>
    <row r="121" spans="1:26" ht="13.8" x14ac:dyDescent="0.3">
      <c r="A121" s="390"/>
      <c r="B121" s="357" t="s">
        <v>419</v>
      </c>
      <c r="C121" s="326">
        <v>1</v>
      </c>
      <c r="D121" s="358">
        <v>0.95</v>
      </c>
      <c r="E121" s="358"/>
      <c r="F121" s="328">
        <v>2.95</v>
      </c>
      <c r="G121" s="362"/>
      <c r="H121" s="303"/>
      <c r="I121" s="330">
        <f>C121*D121*F121</f>
        <v>2.8025000000000002</v>
      </c>
      <c r="J121" s="331"/>
      <c r="K121" s="302"/>
      <c r="L121" s="302"/>
      <c r="M121" s="302"/>
      <c r="N121" s="302"/>
      <c r="O121" s="302"/>
      <c r="P121" s="302"/>
      <c r="Q121" s="302"/>
      <c r="R121" s="302"/>
      <c r="S121" s="302"/>
      <c r="T121" s="302"/>
      <c r="U121" s="302"/>
      <c r="V121" s="302"/>
      <c r="W121" s="302"/>
      <c r="X121" s="302"/>
      <c r="Y121" s="302"/>
      <c r="Z121" s="302"/>
    </row>
    <row r="122" spans="1:26" ht="15.6" x14ac:dyDescent="0.3">
      <c r="A122" s="384"/>
      <c r="B122" s="385" t="s">
        <v>380</v>
      </c>
      <c r="C122" s="386">
        <v>-1</v>
      </c>
      <c r="D122" s="387">
        <v>0.95</v>
      </c>
      <c r="E122" s="328"/>
      <c r="F122" s="387">
        <v>2.0499999999999998</v>
      </c>
      <c r="G122" s="362"/>
      <c r="H122" s="303"/>
      <c r="I122" s="388">
        <f>D122*F122*C122</f>
        <v>-1.9474999999999998</v>
      </c>
      <c r="J122" s="331"/>
      <c r="K122" s="302"/>
      <c r="L122" s="302"/>
      <c r="M122" s="302"/>
      <c r="N122" s="302"/>
      <c r="O122" s="302"/>
      <c r="P122" s="302"/>
      <c r="Q122" s="302"/>
      <c r="R122" s="302"/>
      <c r="S122" s="302"/>
      <c r="T122" s="302"/>
      <c r="U122" s="302"/>
      <c r="V122" s="302"/>
      <c r="W122" s="302"/>
      <c r="X122" s="302"/>
      <c r="Y122" s="302"/>
      <c r="Z122" s="302"/>
    </row>
    <row r="123" spans="1:26" ht="13.8" x14ac:dyDescent="0.3">
      <c r="A123" s="390"/>
      <c r="B123" s="357" t="s">
        <v>420</v>
      </c>
      <c r="C123" s="326">
        <v>1</v>
      </c>
      <c r="D123" s="358">
        <v>1.6</v>
      </c>
      <c r="E123" s="358"/>
      <c r="F123" s="328">
        <v>2.95</v>
      </c>
      <c r="G123" s="362"/>
      <c r="H123" s="303"/>
      <c r="I123" s="330">
        <f>C123*D123*F123</f>
        <v>4.7200000000000006</v>
      </c>
      <c r="J123" s="331"/>
      <c r="K123" s="302"/>
      <c r="L123" s="302"/>
      <c r="M123" s="302"/>
      <c r="N123" s="302"/>
      <c r="O123" s="302"/>
      <c r="P123" s="302"/>
      <c r="Q123" s="302"/>
      <c r="R123" s="302"/>
      <c r="S123" s="302"/>
      <c r="T123" s="302"/>
      <c r="U123" s="302"/>
      <c r="V123" s="302"/>
      <c r="W123" s="302"/>
      <c r="X123" s="302"/>
      <c r="Y123" s="302"/>
      <c r="Z123" s="302"/>
    </row>
    <row r="124" spans="1:26" ht="15.6" x14ac:dyDescent="0.3">
      <c r="A124" s="384"/>
      <c r="B124" s="385" t="s">
        <v>421</v>
      </c>
      <c r="C124" s="386">
        <v>-1</v>
      </c>
      <c r="D124" s="387">
        <v>1.6</v>
      </c>
      <c r="E124" s="328"/>
      <c r="F124" s="387">
        <v>2.0499999999999998</v>
      </c>
      <c r="G124" s="362"/>
      <c r="H124" s="303"/>
      <c r="I124" s="388">
        <f>D124*F124*C124</f>
        <v>-3.28</v>
      </c>
      <c r="J124" s="331"/>
      <c r="K124" s="302"/>
      <c r="L124" s="302"/>
      <c r="M124" s="302"/>
      <c r="N124" s="302"/>
      <c r="O124" s="302"/>
      <c r="P124" s="302"/>
      <c r="Q124" s="302"/>
      <c r="R124" s="302"/>
      <c r="S124" s="302"/>
      <c r="T124" s="302"/>
      <c r="U124" s="302"/>
      <c r="V124" s="302"/>
      <c r="W124" s="302"/>
      <c r="X124" s="302"/>
      <c r="Y124" s="302"/>
      <c r="Z124" s="302"/>
    </row>
    <row r="125" spans="1:26" ht="13.8" x14ac:dyDescent="0.3">
      <c r="A125" s="390"/>
      <c r="B125" s="357" t="s">
        <v>422</v>
      </c>
      <c r="C125" s="326">
        <v>1</v>
      </c>
      <c r="D125" s="358">
        <v>1.6</v>
      </c>
      <c r="E125" s="358"/>
      <c r="F125" s="328">
        <v>2.95</v>
      </c>
      <c r="G125" s="362"/>
      <c r="H125" s="303"/>
      <c r="I125" s="330">
        <f>C125*D125*F125</f>
        <v>4.7200000000000006</v>
      </c>
      <c r="J125" s="331"/>
      <c r="K125" s="302"/>
      <c r="L125" s="302"/>
      <c r="M125" s="302"/>
      <c r="N125" s="302"/>
      <c r="O125" s="302"/>
      <c r="P125" s="302"/>
      <c r="Q125" s="302"/>
      <c r="R125" s="302"/>
      <c r="S125" s="302"/>
      <c r="T125" s="302"/>
      <c r="U125" s="302"/>
      <c r="V125" s="302"/>
      <c r="W125" s="302"/>
      <c r="X125" s="302"/>
      <c r="Y125" s="302"/>
      <c r="Z125" s="302"/>
    </row>
    <row r="126" spans="1:26" ht="15.6" x14ac:dyDescent="0.3">
      <c r="A126" s="384"/>
      <c r="B126" s="385" t="s">
        <v>423</v>
      </c>
      <c r="C126" s="386">
        <v>-1</v>
      </c>
      <c r="D126" s="387">
        <v>1.6</v>
      </c>
      <c r="E126" s="328"/>
      <c r="F126" s="387">
        <v>1.89</v>
      </c>
      <c r="G126" s="362"/>
      <c r="H126" s="303"/>
      <c r="I126" s="388">
        <f>D126*F126*C126</f>
        <v>-3.024</v>
      </c>
      <c r="J126" s="331"/>
      <c r="K126" s="302"/>
      <c r="L126" s="302"/>
      <c r="M126" s="302"/>
      <c r="N126" s="302"/>
      <c r="O126" s="302"/>
      <c r="P126" s="302"/>
      <c r="Q126" s="302"/>
      <c r="R126" s="302"/>
      <c r="S126" s="302"/>
      <c r="T126" s="302"/>
      <c r="U126" s="302"/>
      <c r="V126" s="302"/>
      <c r="W126" s="302"/>
      <c r="X126" s="302"/>
      <c r="Y126" s="302"/>
      <c r="Z126" s="302"/>
    </row>
    <row r="127" spans="1:26" ht="13.8" x14ac:dyDescent="0.3">
      <c r="A127" s="390"/>
      <c r="B127" s="357" t="s">
        <v>424</v>
      </c>
      <c r="C127" s="326">
        <v>1</v>
      </c>
      <c r="D127" s="358">
        <v>0.95</v>
      </c>
      <c r="E127" s="358"/>
      <c r="F127" s="328">
        <v>2.95</v>
      </c>
      <c r="G127" s="362"/>
      <c r="H127" s="303"/>
      <c r="I127" s="330">
        <f>C127*D127*F127</f>
        <v>2.8025000000000002</v>
      </c>
      <c r="J127" s="331"/>
      <c r="K127" s="302"/>
      <c r="L127" s="302"/>
      <c r="M127" s="302"/>
      <c r="N127" s="302"/>
      <c r="O127" s="302"/>
      <c r="P127" s="302"/>
      <c r="Q127" s="302"/>
      <c r="R127" s="302"/>
      <c r="S127" s="302"/>
      <c r="T127" s="302"/>
      <c r="U127" s="302"/>
      <c r="V127" s="302"/>
      <c r="W127" s="302"/>
      <c r="X127" s="302"/>
      <c r="Y127" s="302"/>
      <c r="Z127" s="302"/>
    </row>
    <row r="128" spans="1:26" ht="15.6" x14ac:dyDescent="0.3">
      <c r="A128" s="384"/>
      <c r="B128" s="385" t="s">
        <v>380</v>
      </c>
      <c r="C128" s="386">
        <v>-1</v>
      </c>
      <c r="D128" s="387">
        <v>0.95</v>
      </c>
      <c r="E128" s="328"/>
      <c r="F128" s="387">
        <v>2.0499999999999998</v>
      </c>
      <c r="G128" s="362"/>
      <c r="H128" s="303"/>
      <c r="I128" s="388">
        <f>D128*F128*C128</f>
        <v>-1.9474999999999998</v>
      </c>
      <c r="J128" s="331"/>
      <c r="K128" s="302"/>
      <c r="L128" s="302"/>
      <c r="M128" s="302"/>
      <c r="N128" s="302"/>
      <c r="O128" s="302"/>
      <c r="P128" s="302"/>
      <c r="Q128" s="302"/>
      <c r="R128" s="302"/>
      <c r="S128" s="302"/>
      <c r="T128" s="302"/>
      <c r="U128" s="302"/>
      <c r="V128" s="302"/>
      <c r="W128" s="302"/>
      <c r="X128" s="302"/>
      <c r="Y128" s="302"/>
      <c r="Z128" s="302"/>
    </row>
    <row r="129" spans="1:26" ht="13.8" x14ac:dyDescent="0.3">
      <c r="A129" s="390"/>
      <c r="B129" s="357" t="s">
        <v>425</v>
      </c>
      <c r="C129" s="326">
        <v>1</v>
      </c>
      <c r="D129" s="358">
        <v>1.6</v>
      </c>
      <c r="E129" s="358"/>
      <c r="F129" s="328">
        <v>2.95</v>
      </c>
      <c r="G129" s="362"/>
      <c r="H129" s="303"/>
      <c r="I129" s="330">
        <f>C129*D129*F129</f>
        <v>4.7200000000000006</v>
      </c>
      <c r="J129" s="331"/>
      <c r="K129" s="302"/>
      <c r="L129" s="302"/>
      <c r="M129" s="302"/>
      <c r="N129" s="302"/>
      <c r="O129" s="302"/>
      <c r="P129" s="302"/>
      <c r="Q129" s="302"/>
      <c r="R129" s="302"/>
      <c r="S129" s="302"/>
      <c r="T129" s="302"/>
      <c r="U129" s="302"/>
      <c r="V129" s="302"/>
      <c r="W129" s="302"/>
      <c r="X129" s="302"/>
      <c r="Y129" s="302"/>
      <c r="Z129" s="302"/>
    </row>
    <row r="130" spans="1:26" ht="16.2" thickBot="1" x14ac:dyDescent="0.35">
      <c r="A130" s="384"/>
      <c r="B130" s="385" t="s">
        <v>426</v>
      </c>
      <c r="C130" s="386">
        <v>-1</v>
      </c>
      <c r="D130" s="387">
        <v>1.6</v>
      </c>
      <c r="E130" s="328"/>
      <c r="F130" s="387">
        <v>2.0499999999999998</v>
      </c>
      <c r="G130" s="362"/>
      <c r="H130" s="303"/>
      <c r="I130" s="388">
        <f>D130*F130*C130</f>
        <v>-3.28</v>
      </c>
      <c r="J130" s="337">
        <f>I117+I118+I119+I120+I121+I122+I123+I124+I125+I126+I127+I128+I129+I130</f>
        <v>8.8060000000000063</v>
      </c>
      <c r="K130" s="302"/>
      <c r="L130" s="302"/>
      <c r="M130" s="302"/>
      <c r="N130" s="302"/>
      <c r="O130" s="302"/>
      <c r="P130" s="302"/>
      <c r="Q130" s="302"/>
      <c r="R130" s="302"/>
      <c r="S130" s="302"/>
      <c r="T130" s="302"/>
      <c r="U130" s="302"/>
      <c r="V130" s="302"/>
      <c r="W130" s="302"/>
      <c r="X130" s="302"/>
      <c r="Y130" s="302"/>
      <c r="Z130" s="302"/>
    </row>
    <row r="131" spans="1:26" ht="16.2" thickBot="1" x14ac:dyDescent="0.35">
      <c r="A131" s="306">
        <v>7</v>
      </c>
      <c r="B131" s="307" t="s">
        <v>250</v>
      </c>
      <c r="C131" s="307"/>
      <c r="D131" s="363"/>
      <c r="E131" s="363"/>
      <c r="F131" s="381"/>
      <c r="G131" s="382"/>
      <c r="H131" s="303"/>
      <c r="I131" s="380"/>
      <c r="J131" s="344"/>
      <c r="K131" s="302"/>
      <c r="L131" s="302"/>
      <c r="M131" s="302"/>
      <c r="N131" s="302"/>
      <c r="O131" s="302"/>
      <c r="P131" s="302"/>
      <c r="Q131" s="302"/>
      <c r="R131" s="302"/>
      <c r="S131" s="302"/>
      <c r="T131" s="302"/>
      <c r="U131" s="302"/>
      <c r="V131" s="302"/>
      <c r="W131" s="302"/>
      <c r="X131" s="302"/>
      <c r="Y131" s="302"/>
      <c r="Z131" s="302"/>
    </row>
    <row r="132" spans="1:26" ht="13.8" x14ac:dyDescent="0.3">
      <c r="A132" s="324" t="s">
        <v>93</v>
      </c>
      <c r="B132" s="383" t="s">
        <v>251</v>
      </c>
      <c r="C132" s="375" t="s">
        <v>0</v>
      </c>
      <c r="D132" s="343"/>
      <c r="E132" s="343"/>
      <c r="F132" s="328"/>
      <c r="G132" s="329"/>
      <c r="H132" s="303"/>
      <c r="I132" s="330"/>
      <c r="J132" s="331"/>
      <c r="K132" s="302"/>
      <c r="L132" s="302"/>
      <c r="M132" s="302"/>
      <c r="N132" s="302"/>
      <c r="O132" s="302"/>
      <c r="P132" s="302"/>
      <c r="Q132" s="302"/>
      <c r="R132" s="302"/>
      <c r="S132" s="302"/>
      <c r="T132" s="302"/>
      <c r="U132" s="302"/>
      <c r="V132" s="302"/>
      <c r="W132" s="302"/>
      <c r="X132" s="302"/>
      <c r="Y132" s="302"/>
      <c r="Z132" s="302"/>
    </row>
    <row r="133" spans="1:26" ht="13.8" x14ac:dyDescent="0.3">
      <c r="A133" s="324"/>
      <c r="B133" s="342" t="s">
        <v>361</v>
      </c>
      <c r="C133" s="375">
        <v>1</v>
      </c>
      <c r="D133" s="343">
        <v>1.05</v>
      </c>
      <c r="E133" s="343">
        <v>0.13</v>
      </c>
      <c r="F133" s="328"/>
      <c r="G133" s="329"/>
      <c r="H133" s="303"/>
      <c r="I133" s="343">
        <f t="shared" ref="I133:I140" si="12">C133*D133*E133</f>
        <v>0.13650000000000001</v>
      </c>
      <c r="J133" s="331"/>
      <c r="K133" s="302"/>
      <c r="L133" s="302"/>
      <c r="M133" s="302"/>
      <c r="N133" s="302"/>
      <c r="O133" s="302"/>
      <c r="P133" s="302"/>
      <c r="Q133" s="302"/>
      <c r="R133" s="302"/>
      <c r="S133" s="302"/>
      <c r="T133" s="302"/>
      <c r="U133" s="302"/>
      <c r="V133" s="302"/>
      <c r="W133" s="302"/>
      <c r="X133" s="302"/>
      <c r="Y133" s="302"/>
      <c r="Z133" s="302"/>
    </row>
    <row r="134" spans="1:26" ht="13.8" x14ac:dyDescent="0.3">
      <c r="A134" s="324"/>
      <c r="B134" s="342" t="s">
        <v>362</v>
      </c>
      <c r="C134" s="375">
        <v>1</v>
      </c>
      <c r="D134" s="343">
        <v>3.69</v>
      </c>
      <c r="E134" s="343">
        <v>0.13</v>
      </c>
      <c r="F134" s="328"/>
      <c r="G134" s="329"/>
      <c r="H134" s="303"/>
      <c r="I134" s="343">
        <f t="shared" si="12"/>
        <v>0.47970000000000002</v>
      </c>
      <c r="J134" s="331"/>
      <c r="K134" s="302"/>
      <c r="L134" s="302"/>
      <c r="M134" s="302"/>
      <c r="N134" s="302"/>
      <c r="O134" s="302"/>
      <c r="P134" s="302"/>
      <c r="Q134" s="302"/>
      <c r="R134" s="302"/>
      <c r="S134" s="302"/>
      <c r="T134" s="302"/>
      <c r="U134" s="302"/>
      <c r="V134" s="302"/>
      <c r="W134" s="302"/>
      <c r="X134" s="302"/>
      <c r="Y134" s="302"/>
      <c r="Z134" s="302"/>
    </row>
    <row r="135" spans="1:26" ht="13.8" x14ac:dyDescent="0.3">
      <c r="A135" s="324"/>
      <c r="B135" s="342" t="s">
        <v>363</v>
      </c>
      <c r="C135" s="375">
        <v>1</v>
      </c>
      <c r="D135" s="343">
        <v>0.88500000000000001</v>
      </c>
      <c r="E135" s="343">
        <v>0.13</v>
      </c>
      <c r="F135" s="328"/>
      <c r="G135" s="329"/>
      <c r="H135" s="303"/>
      <c r="I135" s="343">
        <f t="shared" si="12"/>
        <v>0.11505</v>
      </c>
      <c r="J135" s="331"/>
      <c r="K135" s="302"/>
      <c r="L135" s="302"/>
      <c r="M135" s="302"/>
      <c r="N135" s="302"/>
      <c r="O135" s="302"/>
      <c r="P135" s="302"/>
      <c r="Q135" s="302"/>
      <c r="R135" s="302"/>
      <c r="S135" s="302"/>
      <c r="T135" s="302"/>
      <c r="U135" s="302"/>
      <c r="V135" s="302"/>
      <c r="W135" s="302"/>
      <c r="X135" s="302"/>
      <c r="Y135" s="302"/>
      <c r="Z135" s="302"/>
    </row>
    <row r="136" spans="1:26" ht="13.8" x14ac:dyDescent="0.3">
      <c r="A136" s="324"/>
      <c r="B136" s="342" t="s">
        <v>365</v>
      </c>
      <c r="C136" s="375">
        <v>1</v>
      </c>
      <c r="D136" s="343">
        <v>1</v>
      </c>
      <c r="E136" s="343">
        <v>0.13</v>
      </c>
      <c r="F136" s="328"/>
      <c r="G136" s="329"/>
      <c r="H136" s="303"/>
      <c r="I136" s="343">
        <f t="shared" si="12"/>
        <v>0.13</v>
      </c>
      <c r="J136" s="331"/>
      <c r="K136" s="302"/>
      <c r="L136" s="302"/>
      <c r="M136" s="302"/>
      <c r="N136" s="302"/>
      <c r="O136" s="302"/>
      <c r="P136" s="302"/>
      <c r="Q136" s="302"/>
      <c r="R136" s="302"/>
      <c r="S136" s="302"/>
      <c r="T136" s="302"/>
      <c r="U136" s="302"/>
      <c r="V136" s="302"/>
      <c r="W136" s="302"/>
      <c r="X136" s="302"/>
      <c r="Y136" s="302"/>
      <c r="Z136" s="302"/>
    </row>
    <row r="137" spans="1:26" ht="13.8" x14ac:dyDescent="0.3">
      <c r="A137" s="324"/>
      <c r="B137" s="342" t="s">
        <v>366</v>
      </c>
      <c r="C137" s="375">
        <v>1</v>
      </c>
      <c r="D137" s="343">
        <v>1.6</v>
      </c>
      <c r="E137" s="343">
        <v>0.13</v>
      </c>
      <c r="F137" s="328"/>
      <c r="G137" s="329"/>
      <c r="H137" s="303"/>
      <c r="I137" s="343">
        <f t="shared" si="12"/>
        <v>0.20800000000000002</v>
      </c>
      <c r="J137" s="331"/>
      <c r="K137" s="302"/>
      <c r="L137" s="302"/>
      <c r="M137" s="302"/>
      <c r="N137" s="302"/>
      <c r="O137" s="302"/>
      <c r="P137" s="302"/>
      <c r="Q137" s="302"/>
      <c r="R137" s="302"/>
      <c r="S137" s="302"/>
      <c r="T137" s="302"/>
      <c r="U137" s="302"/>
      <c r="V137" s="302"/>
      <c r="W137" s="302"/>
      <c r="X137" s="302"/>
      <c r="Y137" s="302"/>
      <c r="Z137" s="302"/>
    </row>
    <row r="138" spans="1:26" ht="13.8" x14ac:dyDescent="0.3">
      <c r="A138" s="324"/>
      <c r="B138" s="342" t="s">
        <v>368</v>
      </c>
      <c r="C138" s="375">
        <v>1</v>
      </c>
      <c r="D138" s="343">
        <v>1</v>
      </c>
      <c r="E138" s="343">
        <v>0.13</v>
      </c>
      <c r="F138" s="328"/>
      <c r="G138" s="329"/>
      <c r="H138" s="303"/>
      <c r="I138" s="343">
        <f t="shared" si="12"/>
        <v>0.13</v>
      </c>
      <c r="J138" s="331"/>
      <c r="K138" s="302"/>
      <c r="L138" s="302"/>
      <c r="M138" s="302"/>
      <c r="N138" s="302"/>
      <c r="O138" s="302"/>
      <c r="P138" s="302"/>
      <c r="Q138" s="302"/>
      <c r="R138" s="302"/>
      <c r="S138" s="302"/>
      <c r="T138" s="302"/>
      <c r="U138" s="302"/>
      <c r="V138" s="302"/>
      <c r="W138" s="302"/>
      <c r="X138" s="302"/>
      <c r="Y138" s="302"/>
      <c r="Z138" s="302"/>
    </row>
    <row r="139" spans="1:26" ht="13.8" x14ac:dyDescent="0.3">
      <c r="A139" s="324"/>
      <c r="B139" s="342" t="s">
        <v>369</v>
      </c>
      <c r="C139" s="375">
        <v>1</v>
      </c>
      <c r="D139" s="343">
        <v>0.88500000000000001</v>
      </c>
      <c r="E139" s="343">
        <v>0.13</v>
      </c>
      <c r="F139" s="328"/>
      <c r="G139" s="329"/>
      <c r="H139" s="303"/>
      <c r="I139" s="343">
        <f t="shared" si="12"/>
        <v>0.11505</v>
      </c>
      <c r="J139" s="331"/>
      <c r="K139" s="302"/>
      <c r="L139" s="302"/>
      <c r="M139" s="302"/>
      <c r="N139" s="302"/>
      <c r="O139" s="302"/>
      <c r="P139" s="302"/>
      <c r="Q139" s="302"/>
      <c r="R139" s="302"/>
      <c r="S139" s="302"/>
      <c r="T139" s="302"/>
      <c r="U139" s="302"/>
      <c r="V139" s="302"/>
      <c r="W139" s="302"/>
      <c r="X139" s="302"/>
      <c r="Y139" s="302"/>
      <c r="Z139" s="302"/>
    </row>
    <row r="140" spans="1:26" ht="13.8" x14ac:dyDescent="0.3">
      <c r="A140" s="324"/>
      <c r="B140" s="342" t="s">
        <v>370</v>
      </c>
      <c r="C140" s="375">
        <v>1</v>
      </c>
      <c r="D140" s="343">
        <v>3.6749999999999998</v>
      </c>
      <c r="E140" s="343">
        <v>0.13</v>
      </c>
      <c r="F140" s="328"/>
      <c r="G140" s="329"/>
      <c r="H140" s="303"/>
      <c r="I140" s="343">
        <f t="shared" si="12"/>
        <v>0.47775000000000001</v>
      </c>
      <c r="J140" s="344">
        <f>SUM(I133:I140)</f>
        <v>1.7920500000000001</v>
      </c>
      <c r="K140" s="302"/>
      <c r="L140" s="302"/>
      <c r="M140" s="302"/>
      <c r="N140" s="302"/>
      <c r="O140" s="302"/>
      <c r="P140" s="302"/>
      <c r="Q140" s="302"/>
      <c r="R140" s="302"/>
      <c r="S140" s="302"/>
      <c r="T140" s="302"/>
      <c r="U140" s="302"/>
      <c r="V140" s="302"/>
      <c r="W140" s="302"/>
      <c r="X140" s="302"/>
      <c r="Y140" s="302"/>
      <c r="Z140" s="302"/>
    </row>
    <row r="141" spans="1:26" ht="13.8" x14ac:dyDescent="0.3">
      <c r="A141" s="324" t="s">
        <v>92</v>
      </c>
      <c r="B141" s="325" t="s">
        <v>252</v>
      </c>
      <c r="C141" s="340" t="s">
        <v>0</v>
      </c>
      <c r="D141" s="343"/>
      <c r="E141" s="343"/>
      <c r="F141" s="328"/>
      <c r="G141" s="329"/>
      <c r="H141" s="303"/>
      <c r="I141" s="330"/>
      <c r="J141" s="331"/>
      <c r="K141" s="302"/>
      <c r="L141" s="302"/>
      <c r="M141" s="302"/>
      <c r="N141" s="302"/>
      <c r="O141" s="302"/>
      <c r="P141" s="302"/>
      <c r="Q141" s="302"/>
      <c r="R141" s="302"/>
      <c r="S141" s="302"/>
      <c r="T141" s="302"/>
      <c r="U141" s="302"/>
      <c r="V141" s="302"/>
      <c r="W141" s="302"/>
      <c r="X141" s="302"/>
      <c r="Y141" s="302"/>
      <c r="Z141" s="302"/>
    </row>
    <row r="142" spans="1:26" ht="13.8" x14ac:dyDescent="0.3">
      <c r="A142" s="324"/>
      <c r="B142" s="342" t="s">
        <v>361</v>
      </c>
      <c r="C142" s="375">
        <v>2</v>
      </c>
      <c r="D142" s="343">
        <v>1.05</v>
      </c>
      <c r="E142" s="343"/>
      <c r="F142" s="328">
        <v>0.2</v>
      </c>
      <c r="G142" s="329"/>
      <c r="H142" s="303"/>
      <c r="I142" s="343">
        <f t="shared" ref="I142:I149" si="13">C142*D142*F142</f>
        <v>0.42000000000000004</v>
      </c>
      <c r="J142" s="331"/>
      <c r="K142" s="302"/>
      <c r="L142" s="302"/>
      <c r="M142" s="302"/>
      <c r="N142" s="302"/>
      <c r="O142" s="302"/>
      <c r="P142" s="302"/>
      <c r="Q142" s="302"/>
      <c r="R142" s="302"/>
      <c r="S142" s="302"/>
      <c r="T142" s="302"/>
      <c r="U142" s="302"/>
      <c r="V142" s="302"/>
      <c r="W142" s="302"/>
      <c r="X142" s="302"/>
      <c r="Y142" s="302"/>
      <c r="Z142" s="302"/>
    </row>
    <row r="143" spans="1:26" ht="13.8" x14ac:dyDescent="0.3">
      <c r="A143" s="324"/>
      <c r="B143" s="342" t="s">
        <v>362</v>
      </c>
      <c r="C143" s="375">
        <v>2</v>
      </c>
      <c r="D143" s="343">
        <v>3.69</v>
      </c>
      <c r="E143" s="343"/>
      <c r="F143" s="328">
        <v>0.2</v>
      </c>
      <c r="G143" s="329"/>
      <c r="H143" s="303"/>
      <c r="I143" s="343">
        <f t="shared" si="13"/>
        <v>1.476</v>
      </c>
      <c r="J143" s="331"/>
      <c r="K143" s="302"/>
      <c r="L143" s="302"/>
      <c r="M143" s="302"/>
      <c r="N143" s="302"/>
      <c r="O143" s="302"/>
      <c r="P143" s="302"/>
      <c r="Q143" s="302"/>
      <c r="R143" s="302"/>
      <c r="S143" s="302"/>
      <c r="T143" s="302"/>
      <c r="U143" s="302"/>
      <c r="V143" s="302"/>
      <c r="W143" s="302"/>
      <c r="X143" s="302"/>
      <c r="Y143" s="302"/>
      <c r="Z143" s="302"/>
    </row>
    <row r="144" spans="1:26" ht="13.8" x14ac:dyDescent="0.3">
      <c r="A144" s="324"/>
      <c r="B144" s="342" t="s">
        <v>363</v>
      </c>
      <c r="C144" s="375">
        <v>2</v>
      </c>
      <c r="D144" s="343">
        <v>0.88500000000000001</v>
      </c>
      <c r="E144" s="343"/>
      <c r="F144" s="328">
        <v>0.2</v>
      </c>
      <c r="G144" s="329"/>
      <c r="H144" s="303"/>
      <c r="I144" s="343">
        <f t="shared" si="13"/>
        <v>0.35400000000000004</v>
      </c>
      <c r="J144" s="331"/>
      <c r="K144" s="302"/>
      <c r="L144" s="302"/>
      <c r="M144" s="302"/>
      <c r="N144" s="302"/>
      <c r="O144" s="302"/>
      <c r="P144" s="302"/>
      <c r="Q144" s="302"/>
      <c r="R144" s="302"/>
      <c r="S144" s="302"/>
      <c r="T144" s="302"/>
      <c r="U144" s="302"/>
      <c r="V144" s="302"/>
      <c r="W144" s="302"/>
      <c r="X144" s="302"/>
      <c r="Y144" s="302"/>
      <c r="Z144" s="302"/>
    </row>
    <row r="145" spans="1:26" ht="13.8" x14ac:dyDescent="0.3">
      <c r="A145" s="324"/>
      <c r="B145" s="342" t="s">
        <v>365</v>
      </c>
      <c r="C145" s="375">
        <v>2</v>
      </c>
      <c r="D145" s="343">
        <v>1</v>
      </c>
      <c r="E145" s="343"/>
      <c r="F145" s="328">
        <v>0.2</v>
      </c>
      <c r="G145" s="329"/>
      <c r="H145" s="303"/>
      <c r="I145" s="343">
        <f t="shared" si="13"/>
        <v>0.4</v>
      </c>
      <c r="J145" s="331"/>
      <c r="K145" s="302"/>
      <c r="L145" s="302"/>
      <c r="M145" s="302"/>
      <c r="N145" s="302"/>
      <c r="O145" s="302"/>
      <c r="P145" s="302"/>
      <c r="Q145" s="302"/>
      <c r="R145" s="302"/>
      <c r="S145" s="302"/>
      <c r="T145" s="302"/>
      <c r="U145" s="302"/>
      <c r="V145" s="302"/>
      <c r="W145" s="302"/>
      <c r="X145" s="302"/>
      <c r="Y145" s="302"/>
      <c r="Z145" s="302"/>
    </row>
    <row r="146" spans="1:26" ht="13.8" x14ac:dyDescent="0.3">
      <c r="A146" s="324"/>
      <c r="B146" s="342" t="s">
        <v>366</v>
      </c>
      <c r="C146" s="375">
        <v>2</v>
      </c>
      <c r="D146" s="343">
        <v>1.6</v>
      </c>
      <c r="E146" s="343"/>
      <c r="F146" s="328">
        <v>0.2</v>
      </c>
      <c r="G146" s="329"/>
      <c r="H146" s="303"/>
      <c r="I146" s="343">
        <f t="shared" si="13"/>
        <v>0.64000000000000012</v>
      </c>
      <c r="J146" s="331"/>
      <c r="K146" s="302"/>
      <c r="L146" s="302"/>
      <c r="M146" s="302"/>
      <c r="N146" s="302"/>
      <c r="O146" s="302"/>
      <c r="P146" s="302"/>
      <c r="Q146" s="302"/>
      <c r="R146" s="302"/>
      <c r="S146" s="302"/>
      <c r="T146" s="302"/>
      <c r="U146" s="302"/>
      <c r="V146" s="302"/>
      <c r="W146" s="302"/>
      <c r="X146" s="302"/>
      <c r="Y146" s="302"/>
      <c r="Z146" s="302"/>
    </row>
    <row r="147" spans="1:26" ht="13.8" x14ac:dyDescent="0.3">
      <c r="A147" s="324"/>
      <c r="B147" s="342" t="s">
        <v>368</v>
      </c>
      <c r="C147" s="375">
        <v>2</v>
      </c>
      <c r="D147" s="343">
        <v>1</v>
      </c>
      <c r="E147" s="343"/>
      <c r="F147" s="328">
        <v>0.2</v>
      </c>
      <c r="G147" s="329"/>
      <c r="H147" s="303"/>
      <c r="I147" s="343">
        <f t="shared" si="13"/>
        <v>0.4</v>
      </c>
      <c r="J147" s="331"/>
      <c r="K147" s="302"/>
      <c r="L147" s="302"/>
      <c r="M147" s="302"/>
      <c r="N147" s="302"/>
      <c r="O147" s="302"/>
      <c r="P147" s="302"/>
      <c r="Q147" s="302"/>
      <c r="R147" s="302"/>
      <c r="S147" s="302"/>
      <c r="T147" s="302"/>
      <c r="U147" s="302"/>
      <c r="V147" s="302"/>
      <c r="W147" s="302"/>
      <c r="X147" s="302"/>
      <c r="Y147" s="302"/>
      <c r="Z147" s="302"/>
    </row>
    <row r="148" spans="1:26" ht="13.8" x14ac:dyDescent="0.3">
      <c r="A148" s="324"/>
      <c r="B148" s="342" t="s">
        <v>369</v>
      </c>
      <c r="C148" s="375">
        <v>2</v>
      </c>
      <c r="D148" s="343">
        <v>0.88500000000000001</v>
      </c>
      <c r="E148" s="343"/>
      <c r="F148" s="328">
        <v>0.2</v>
      </c>
      <c r="G148" s="329"/>
      <c r="H148" s="303"/>
      <c r="I148" s="343">
        <f t="shared" si="13"/>
        <v>0.35400000000000004</v>
      </c>
      <c r="J148" s="331"/>
      <c r="K148" s="302"/>
      <c r="L148" s="302"/>
      <c r="M148" s="302"/>
      <c r="N148" s="302"/>
      <c r="O148" s="302"/>
      <c r="P148" s="302"/>
      <c r="Q148" s="302"/>
      <c r="R148" s="302"/>
      <c r="S148" s="302"/>
      <c r="T148" s="302"/>
      <c r="U148" s="302"/>
      <c r="V148" s="302"/>
      <c r="W148" s="302"/>
      <c r="X148" s="302"/>
      <c r="Y148" s="302"/>
      <c r="Z148" s="302"/>
    </row>
    <row r="149" spans="1:26" ht="13.8" x14ac:dyDescent="0.3">
      <c r="A149" s="324"/>
      <c r="B149" s="342" t="s">
        <v>370</v>
      </c>
      <c r="C149" s="375">
        <v>2</v>
      </c>
      <c r="D149" s="343">
        <v>3.6749999999999998</v>
      </c>
      <c r="E149" s="343"/>
      <c r="F149" s="328">
        <v>0.2</v>
      </c>
      <c r="G149" s="329"/>
      <c r="H149" s="303"/>
      <c r="I149" s="343">
        <f t="shared" si="13"/>
        <v>1.47</v>
      </c>
      <c r="J149" s="344">
        <f>SUM(I142:I149)</f>
        <v>5.5139999999999993</v>
      </c>
      <c r="K149" s="302"/>
      <c r="L149" s="302"/>
      <c r="M149" s="302"/>
      <c r="N149" s="302"/>
      <c r="O149" s="302"/>
      <c r="P149" s="302"/>
      <c r="Q149" s="302"/>
      <c r="R149" s="302"/>
      <c r="S149" s="302"/>
      <c r="T149" s="302"/>
      <c r="U149" s="302"/>
      <c r="V149" s="302"/>
      <c r="W149" s="302"/>
      <c r="X149" s="302"/>
      <c r="Y149" s="302"/>
      <c r="Z149" s="302"/>
    </row>
    <row r="150" spans="1:26" ht="16.2" thickBot="1" x14ac:dyDescent="0.35">
      <c r="A150" s="395">
        <v>8</v>
      </c>
      <c r="B150" s="396" t="s">
        <v>82</v>
      </c>
      <c r="C150" s="396"/>
      <c r="D150" s="397"/>
      <c r="E150" s="397"/>
      <c r="F150" s="381"/>
      <c r="G150" s="382"/>
      <c r="H150" s="303"/>
      <c r="I150" s="380"/>
      <c r="J150" s="344"/>
      <c r="K150" s="302"/>
      <c r="L150" s="302"/>
      <c r="M150" s="302"/>
      <c r="N150" s="302"/>
      <c r="O150" s="302"/>
      <c r="P150" s="302"/>
      <c r="Q150" s="302"/>
      <c r="R150" s="302"/>
      <c r="S150" s="302"/>
      <c r="T150" s="302"/>
      <c r="U150" s="302"/>
      <c r="V150" s="302"/>
      <c r="W150" s="302"/>
      <c r="X150" s="302"/>
      <c r="Y150" s="302"/>
      <c r="Z150" s="302"/>
    </row>
    <row r="151" spans="1:26" ht="13.8" x14ac:dyDescent="0.3">
      <c r="A151" s="332" t="s">
        <v>183</v>
      </c>
      <c r="B151" s="325" t="s">
        <v>260</v>
      </c>
      <c r="C151" s="340" t="s">
        <v>0</v>
      </c>
      <c r="D151" s="327"/>
      <c r="E151" s="327"/>
      <c r="F151" s="328"/>
      <c r="G151" s="329"/>
      <c r="H151" s="303"/>
      <c r="I151" s="330"/>
      <c r="J151" s="331"/>
      <c r="K151" s="302"/>
      <c r="L151" s="302"/>
      <c r="M151" s="302"/>
      <c r="N151" s="302"/>
      <c r="O151" s="302"/>
      <c r="P151" s="302"/>
      <c r="Q151" s="302"/>
      <c r="R151" s="302"/>
      <c r="S151" s="302"/>
      <c r="T151" s="302"/>
      <c r="U151" s="302"/>
      <c r="V151" s="302"/>
      <c r="W151" s="302"/>
      <c r="X151" s="302"/>
      <c r="Y151" s="302"/>
      <c r="Z151" s="302"/>
    </row>
    <row r="152" spans="1:26" ht="13.8" x14ac:dyDescent="0.3">
      <c r="A152" s="324"/>
      <c r="B152" s="342" t="s">
        <v>361</v>
      </c>
      <c r="C152" s="375">
        <v>1</v>
      </c>
      <c r="D152" s="343">
        <v>1.05</v>
      </c>
      <c r="E152" s="343"/>
      <c r="F152" s="328">
        <v>2.82</v>
      </c>
      <c r="G152" s="329"/>
      <c r="H152" s="303"/>
      <c r="I152" s="330">
        <f t="shared" ref="I152:I163" si="14">D152*F152*C152</f>
        <v>2.9609999999999999</v>
      </c>
      <c r="J152" s="331"/>
      <c r="K152" s="302"/>
      <c r="L152" s="302"/>
      <c r="M152" s="302"/>
      <c r="N152" s="302"/>
      <c r="O152" s="302"/>
      <c r="P152" s="302"/>
      <c r="Q152" s="302"/>
      <c r="R152" s="302"/>
      <c r="S152" s="302"/>
      <c r="T152" s="302"/>
      <c r="U152" s="302"/>
      <c r="V152" s="302"/>
      <c r="W152" s="302"/>
      <c r="X152" s="302"/>
      <c r="Y152" s="302"/>
      <c r="Z152" s="302"/>
    </row>
    <row r="153" spans="1:26" ht="13.8" x14ac:dyDescent="0.3">
      <c r="A153" s="324"/>
      <c r="B153" s="342" t="s">
        <v>362</v>
      </c>
      <c r="C153" s="375">
        <v>1</v>
      </c>
      <c r="D153" s="343">
        <v>3.69</v>
      </c>
      <c r="E153" s="343"/>
      <c r="F153" s="328">
        <v>2.82</v>
      </c>
      <c r="G153" s="329"/>
      <c r="H153" s="303"/>
      <c r="I153" s="330">
        <f t="shared" si="14"/>
        <v>10.405799999999999</v>
      </c>
      <c r="J153" s="331"/>
      <c r="K153" s="302"/>
      <c r="L153" s="302"/>
      <c r="M153" s="302"/>
      <c r="N153" s="302"/>
      <c r="O153" s="302"/>
      <c r="P153" s="302"/>
      <c r="Q153" s="302"/>
      <c r="R153" s="302"/>
      <c r="S153" s="302"/>
      <c r="T153" s="302"/>
      <c r="U153" s="302"/>
      <c r="V153" s="302"/>
      <c r="W153" s="302"/>
      <c r="X153" s="302"/>
      <c r="Y153" s="302"/>
      <c r="Z153" s="302"/>
    </row>
    <row r="154" spans="1:26" ht="13.8" x14ac:dyDescent="0.3">
      <c r="A154" s="324"/>
      <c r="B154" s="342" t="s">
        <v>363</v>
      </c>
      <c r="C154" s="375">
        <v>1</v>
      </c>
      <c r="D154" s="343">
        <v>0.88500000000000001</v>
      </c>
      <c r="E154" s="343"/>
      <c r="F154" s="328">
        <v>2.82</v>
      </c>
      <c r="G154" s="329"/>
      <c r="H154" s="303"/>
      <c r="I154" s="330">
        <f t="shared" si="14"/>
        <v>2.4956999999999998</v>
      </c>
      <c r="J154" s="331"/>
      <c r="K154" s="302"/>
      <c r="L154" s="302"/>
      <c r="M154" s="302"/>
      <c r="N154" s="302"/>
      <c r="O154" s="302"/>
      <c r="P154" s="302"/>
      <c r="Q154" s="302"/>
      <c r="R154" s="302"/>
      <c r="S154" s="302"/>
      <c r="T154" s="302"/>
      <c r="U154" s="302"/>
      <c r="V154" s="302"/>
      <c r="W154" s="302"/>
      <c r="X154" s="302"/>
      <c r="Y154" s="302"/>
      <c r="Z154" s="302"/>
    </row>
    <row r="155" spans="1:26" ht="15.6" x14ac:dyDescent="0.3">
      <c r="A155" s="384"/>
      <c r="B155" s="385" t="s">
        <v>364</v>
      </c>
      <c r="C155" s="386">
        <v>-1</v>
      </c>
      <c r="D155" s="387">
        <v>0.3</v>
      </c>
      <c r="E155" s="328"/>
      <c r="F155" s="328">
        <v>2.82</v>
      </c>
      <c r="G155" s="362"/>
      <c r="H155" s="303"/>
      <c r="I155" s="388">
        <f t="shared" si="14"/>
        <v>-0.84599999999999997</v>
      </c>
      <c r="J155" s="331"/>
      <c r="K155" s="302"/>
      <c r="L155" s="302"/>
      <c r="M155" s="302"/>
      <c r="N155" s="302"/>
      <c r="O155" s="302"/>
      <c r="P155" s="302"/>
      <c r="Q155" s="302"/>
      <c r="R155" s="302"/>
      <c r="S155" s="302"/>
      <c r="T155" s="302"/>
      <c r="U155" s="302"/>
      <c r="V155" s="302"/>
      <c r="W155" s="302"/>
      <c r="X155" s="302"/>
      <c r="Y155" s="302"/>
      <c r="Z155" s="302"/>
    </row>
    <row r="156" spans="1:26" ht="13.8" x14ac:dyDescent="0.3">
      <c r="A156" s="324"/>
      <c r="B156" s="342" t="s">
        <v>365</v>
      </c>
      <c r="C156" s="375">
        <v>1</v>
      </c>
      <c r="D156" s="343">
        <v>1</v>
      </c>
      <c r="E156" s="343"/>
      <c r="F156" s="328">
        <v>2.82</v>
      </c>
      <c r="G156" s="329"/>
      <c r="H156" s="303"/>
      <c r="I156" s="330">
        <f t="shared" si="14"/>
        <v>2.82</v>
      </c>
      <c r="J156" s="331"/>
      <c r="K156" s="302"/>
      <c r="L156" s="302"/>
      <c r="M156" s="302"/>
      <c r="N156" s="302"/>
      <c r="O156" s="302"/>
      <c r="P156" s="302"/>
      <c r="Q156" s="302"/>
      <c r="R156" s="302"/>
      <c r="S156" s="302"/>
      <c r="T156" s="302"/>
      <c r="U156" s="302"/>
      <c r="V156" s="302"/>
      <c r="W156" s="302"/>
      <c r="X156" s="302"/>
      <c r="Y156" s="302"/>
      <c r="Z156" s="302"/>
    </row>
    <row r="157" spans="1:26" ht="13.8" x14ac:dyDescent="0.3">
      <c r="A157" s="324"/>
      <c r="B157" s="342" t="s">
        <v>366</v>
      </c>
      <c r="C157" s="375">
        <v>1</v>
      </c>
      <c r="D157" s="343">
        <v>1.6</v>
      </c>
      <c r="E157" s="343"/>
      <c r="F157" s="328">
        <v>2.82</v>
      </c>
      <c r="G157" s="329"/>
      <c r="H157" s="303"/>
      <c r="I157" s="330">
        <f t="shared" si="14"/>
        <v>4.5119999999999996</v>
      </c>
      <c r="J157" s="331"/>
      <c r="K157" s="302"/>
      <c r="L157" s="302"/>
      <c r="M157" s="302"/>
      <c r="N157" s="302"/>
      <c r="O157" s="302"/>
      <c r="P157" s="302"/>
      <c r="Q157" s="302"/>
      <c r="R157" s="302"/>
      <c r="S157" s="302"/>
      <c r="T157" s="302"/>
      <c r="U157" s="302"/>
      <c r="V157" s="302"/>
      <c r="W157" s="302"/>
      <c r="X157" s="302"/>
      <c r="Y157" s="302"/>
      <c r="Z157" s="302"/>
    </row>
    <row r="158" spans="1:26" ht="15.6" x14ac:dyDescent="0.3">
      <c r="A158" s="384"/>
      <c r="B158" s="385" t="s">
        <v>367</v>
      </c>
      <c r="C158" s="386">
        <v>-1</v>
      </c>
      <c r="D158" s="387">
        <v>1.6</v>
      </c>
      <c r="E158" s="328"/>
      <c r="F158" s="328">
        <v>2.82</v>
      </c>
      <c r="G158" s="362"/>
      <c r="H158" s="303"/>
      <c r="I158" s="388">
        <f t="shared" si="14"/>
        <v>-4.5119999999999996</v>
      </c>
      <c r="J158" s="331"/>
      <c r="K158" s="302"/>
      <c r="L158" s="302"/>
      <c r="M158" s="302"/>
      <c r="N158" s="302"/>
      <c r="O158" s="302"/>
      <c r="P158" s="302"/>
      <c r="Q158" s="302"/>
      <c r="R158" s="302"/>
      <c r="S158" s="302"/>
      <c r="T158" s="302"/>
      <c r="U158" s="302"/>
      <c r="V158" s="302"/>
      <c r="W158" s="302"/>
      <c r="X158" s="302"/>
      <c r="Y158" s="302"/>
      <c r="Z158" s="302"/>
    </row>
    <row r="159" spans="1:26" ht="13.8" x14ac:dyDescent="0.3">
      <c r="A159" s="324"/>
      <c r="B159" s="342" t="s">
        <v>368</v>
      </c>
      <c r="C159" s="375">
        <v>1</v>
      </c>
      <c r="D159" s="343">
        <v>1</v>
      </c>
      <c r="E159" s="343"/>
      <c r="F159" s="328">
        <v>2.82</v>
      </c>
      <c r="G159" s="329"/>
      <c r="H159" s="303"/>
      <c r="I159" s="330">
        <f t="shared" si="14"/>
        <v>2.82</v>
      </c>
      <c r="J159" s="331"/>
      <c r="K159" s="302"/>
      <c r="L159" s="302"/>
      <c r="M159" s="302"/>
      <c r="N159" s="302"/>
      <c r="O159" s="302"/>
      <c r="P159" s="302"/>
      <c r="Q159" s="302"/>
      <c r="R159" s="302"/>
      <c r="S159" s="302"/>
      <c r="T159" s="302"/>
      <c r="U159" s="302"/>
      <c r="V159" s="302"/>
      <c r="W159" s="302"/>
      <c r="X159" s="302"/>
      <c r="Y159" s="302"/>
      <c r="Z159" s="302"/>
    </row>
    <row r="160" spans="1:26" ht="13.8" x14ac:dyDescent="0.3">
      <c r="A160" s="324"/>
      <c r="B160" s="342" t="s">
        <v>369</v>
      </c>
      <c r="C160" s="375">
        <v>1</v>
      </c>
      <c r="D160" s="343">
        <v>0.88500000000000001</v>
      </c>
      <c r="E160" s="343"/>
      <c r="F160" s="328">
        <v>2.82</v>
      </c>
      <c r="G160" s="329"/>
      <c r="H160" s="303"/>
      <c r="I160" s="330">
        <f t="shared" si="14"/>
        <v>2.4956999999999998</v>
      </c>
      <c r="J160" s="331"/>
      <c r="K160" s="302"/>
      <c r="L160" s="302"/>
      <c r="M160" s="302"/>
      <c r="N160" s="302"/>
      <c r="O160" s="302"/>
      <c r="P160" s="302"/>
      <c r="Q160" s="302"/>
      <c r="R160" s="302"/>
      <c r="S160" s="302"/>
      <c r="T160" s="302"/>
      <c r="U160" s="302"/>
      <c r="V160" s="302"/>
      <c r="W160" s="302"/>
      <c r="X160" s="302"/>
      <c r="Y160" s="302"/>
      <c r="Z160" s="302"/>
    </row>
    <row r="161" spans="1:26" ht="15.6" x14ac:dyDescent="0.3">
      <c r="A161" s="384"/>
      <c r="B161" s="385" t="s">
        <v>364</v>
      </c>
      <c r="C161" s="386">
        <v>-1</v>
      </c>
      <c r="D161" s="387">
        <v>0.3</v>
      </c>
      <c r="E161" s="328"/>
      <c r="F161" s="328">
        <v>2.82</v>
      </c>
      <c r="G161" s="362"/>
      <c r="H161" s="303"/>
      <c r="I161" s="388">
        <f t="shared" si="14"/>
        <v>-0.84599999999999997</v>
      </c>
      <c r="J161" s="331"/>
      <c r="K161" s="302"/>
      <c r="L161" s="302"/>
      <c r="M161" s="302"/>
      <c r="N161" s="302"/>
      <c r="O161" s="302"/>
      <c r="P161" s="302"/>
      <c r="Q161" s="302"/>
      <c r="R161" s="302"/>
      <c r="S161" s="302"/>
      <c r="T161" s="302"/>
      <c r="U161" s="302"/>
      <c r="V161" s="302"/>
      <c r="W161" s="302"/>
      <c r="X161" s="302"/>
      <c r="Y161" s="302"/>
      <c r="Z161" s="302"/>
    </row>
    <row r="162" spans="1:26" ht="13.8" x14ac:dyDescent="0.3">
      <c r="A162" s="324"/>
      <c r="B162" s="342" t="s">
        <v>370</v>
      </c>
      <c r="C162" s="375">
        <v>1</v>
      </c>
      <c r="D162" s="343">
        <v>3.6749999999999998</v>
      </c>
      <c r="E162" s="343"/>
      <c r="F162" s="328">
        <v>2.82</v>
      </c>
      <c r="G162" s="329"/>
      <c r="H162" s="303"/>
      <c r="I162" s="330">
        <f t="shared" si="14"/>
        <v>10.363499999999998</v>
      </c>
      <c r="J162" s="331"/>
      <c r="K162" s="302"/>
      <c r="L162" s="302"/>
      <c r="M162" s="302"/>
      <c r="N162" s="302"/>
      <c r="O162" s="302"/>
      <c r="P162" s="302"/>
      <c r="Q162" s="302"/>
      <c r="R162" s="302"/>
      <c r="S162" s="302"/>
      <c r="T162" s="302"/>
      <c r="U162" s="302"/>
      <c r="V162" s="302"/>
      <c r="W162" s="302"/>
      <c r="X162" s="302"/>
      <c r="Y162" s="302"/>
      <c r="Z162" s="302"/>
    </row>
    <row r="163" spans="1:26" ht="15.6" x14ac:dyDescent="0.3">
      <c r="A163" s="384"/>
      <c r="B163" s="385" t="s">
        <v>371</v>
      </c>
      <c r="C163" s="386">
        <v>-1</v>
      </c>
      <c r="D163" s="387">
        <v>1.6</v>
      </c>
      <c r="E163" s="328"/>
      <c r="F163" s="328">
        <v>2.82</v>
      </c>
      <c r="G163" s="362"/>
      <c r="H163" s="303"/>
      <c r="I163" s="388">
        <f t="shared" si="14"/>
        <v>-4.5119999999999996</v>
      </c>
      <c r="J163" s="344">
        <f>SUM(I152:I163)</f>
        <v>28.157699999999991</v>
      </c>
      <c r="K163" s="302"/>
      <c r="L163" s="302"/>
      <c r="M163" s="302"/>
      <c r="N163" s="302"/>
      <c r="O163" s="302"/>
      <c r="P163" s="302"/>
      <c r="Q163" s="302"/>
      <c r="R163" s="302"/>
      <c r="S163" s="302"/>
      <c r="T163" s="302"/>
      <c r="U163" s="302"/>
      <c r="V163" s="302"/>
      <c r="W163" s="302"/>
      <c r="X163" s="302"/>
      <c r="Y163" s="302"/>
      <c r="Z163" s="302"/>
    </row>
    <row r="164" spans="1:26" ht="13.8" x14ac:dyDescent="0.3">
      <c r="A164" s="406" t="s">
        <v>91</v>
      </c>
      <c r="B164" s="325" t="s">
        <v>261</v>
      </c>
      <c r="C164" s="407" t="s">
        <v>0</v>
      </c>
      <c r="D164" s="327"/>
      <c r="E164" s="327"/>
      <c r="F164" s="328"/>
      <c r="G164" s="329"/>
      <c r="H164" s="303"/>
      <c r="I164" s="330"/>
      <c r="J164" s="331"/>
      <c r="K164" s="302"/>
      <c r="L164" s="302"/>
      <c r="M164" s="302"/>
      <c r="N164" s="302"/>
      <c r="O164" s="302"/>
      <c r="P164" s="302"/>
      <c r="Q164" s="302"/>
      <c r="R164" s="302"/>
      <c r="S164" s="302"/>
      <c r="T164" s="302"/>
      <c r="U164" s="302"/>
      <c r="V164" s="302"/>
      <c r="W164" s="302"/>
      <c r="X164" s="302"/>
      <c r="Y164" s="302"/>
      <c r="Z164" s="302"/>
    </row>
    <row r="165" spans="1:26" ht="14.25" customHeight="1" x14ac:dyDescent="0.3">
      <c r="A165" s="408"/>
      <c r="B165" s="409" t="s">
        <v>361</v>
      </c>
      <c r="C165" s="410">
        <v>1</v>
      </c>
      <c r="D165" s="411">
        <v>1.05</v>
      </c>
      <c r="E165" s="412"/>
      <c r="F165" s="413">
        <v>2.72</v>
      </c>
      <c r="G165" s="329"/>
      <c r="H165" s="303"/>
      <c r="I165" s="414">
        <f t="shared" ref="I165:I176" si="15">D165*F165*C165</f>
        <v>2.8560000000000003</v>
      </c>
      <c r="J165" s="331"/>
      <c r="K165" s="302"/>
      <c r="L165" s="302"/>
      <c r="M165" s="302"/>
      <c r="N165" s="302"/>
      <c r="O165" s="302"/>
      <c r="P165" s="302"/>
      <c r="Q165" s="302"/>
      <c r="R165" s="302"/>
      <c r="S165" s="302"/>
      <c r="T165" s="302"/>
      <c r="U165" s="302"/>
      <c r="V165" s="302"/>
      <c r="W165" s="302"/>
      <c r="X165" s="302"/>
      <c r="Y165" s="302"/>
      <c r="Z165" s="302"/>
    </row>
    <row r="166" spans="1:26" ht="13.8" x14ac:dyDescent="0.3">
      <c r="A166" s="408"/>
      <c r="B166" s="409" t="s">
        <v>362</v>
      </c>
      <c r="C166" s="410">
        <v>1</v>
      </c>
      <c r="D166" s="411">
        <v>3.69</v>
      </c>
      <c r="E166" s="412"/>
      <c r="F166" s="413">
        <v>2.72</v>
      </c>
      <c r="G166" s="329"/>
      <c r="H166" s="303"/>
      <c r="I166" s="414">
        <f t="shared" si="15"/>
        <v>10.036800000000001</v>
      </c>
      <c r="J166" s="331"/>
      <c r="K166" s="302"/>
      <c r="L166" s="302"/>
      <c r="M166" s="302"/>
      <c r="N166" s="302"/>
      <c r="O166" s="302"/>
      <c r="P166" s="302"/>
      <c r="Q166" s="302"/>
      <c r="R166" s="302"/>
      <c r="S166" s="302"/>
      <c r="T166" s="302"/>
      <c r="U166" s="302"/>
      <c r="V166" s="302"/>
      <c r="W166" s="302"/>
      <c r="X166" s="302"/>
      <c r="Y166" s="302"/>
      <c r="Z166" s="302"/>
    </row>
    <row r="167" spans="1:26" ht="13.8" x14ac:dyDescent="0.3">
      <c r="A167" s="408"/>
      <c r="B167" s="409" t="s">
        <v>363</v>
      </c>
      <c r="C167" s="410">
        <v>1</v>
      </c>
      <c r="D167" s="411">
        <v>0.88500000000000001</v>
      </c>
      <c r="E167" s="412"/>
      <c r="F167" s="413">
        <v>2.72</v>
      </c>
      <c r="G167" s="329"/>
      <c r="H167" s="303"/>
      <c r="I167" s="414">
        <f t="shared" si="15"/>
        <v>2.4072</v>
      </c>
      <c r="J167" s="331"/>
      <c r="K167" s="302"/>
      <c r="L167" s="302"/>
      <c r="M167" s="302"/>
      <c r="N167" s="302"/>
      <c r="O167" s="302"/>
      <c r="P167" s="302"/>
      <c r="Q167" s="302"/>
      <c r="R167" s="302"/>
      <c r="S167" s="302"/>
      <c r="T167" s="302"/>
      <c r="U167" s="302"/>
      <c r="V167" s="302"/>
      <c r="W167" s="302"/>
      <c r="X167" s="302"/>
      <c r="Y167" s="302"/>
      <c r="Z167" s="302"/>
    </row>
    <row r="168" spans="1:26" ht="15.6" x14ac:dyDescent="0.3">
      <c r="A168" s="384"/>
      <c r="B168" s="385" t="s">
        <v>364</v>
      </c>
      <c r="C168" s="386">
        <v>-1</v>
      </c>
      <c r="D168" s="387">
        <v>0.3</v>
      </c>
      <c r="E168" s="328"/>
      <c r="F168" s="413">
        <v>2.72</v>
      </c>
      <c r="G168" s="362"/>
      <c r="H168" s="303"/>
      <c r="I168" s="388">
        <f t="shared" si="15"/>
        <v>-0.81600000000000006</v>
      </c>
      <c r="J168" s="331"/>
      <c r="K168" s="302"/>
      <c r="L168" s="302"/>
      <c r="M168" s="302"/>
      <c r="N168" s="302"/>
      <c r="O168" s="302"/>
      <c r="P168" s="302"/>
      <c r="Q168" s="302"/>
      <c r="R168" s="302"/>
      <c r="S168" s="302"/>
      <c r="T168" s="302"/>
      <c r="U168" s="302"/>
      <c r="V168" s="302"/>
      <c r="W168" s="302"/>
      <c r="X168" s="302"/>
      <c r="Y168" s="302"/>
      <c r="Z168" s="302"/>
    </row>
    <row r="169" spans="1:26" ht="13.8" x14ac:dyDescent="0.3">
      <c r="A169" s="408"/>
      <c r="B169" s="409" t="s">
        <v>365</v>
      </c>
      <c r="C169" s="410">
        <v>1</v>
      </c>
      <c r="D169" s="411">
        <v>1</v>
      </c>
      <c r="E169" s="412"/>
      <c r="F169" s="413">
        <v>2.72</v>
      </c>
      <c r="G169" s="329"/>
      <c r="H169" s="303"/>
      <c r="I169" s="414">
        <f t="shared" si="15"/>
        <v>2.72</v>
      </c>
      <c r="J169" s="331"/>
      <c r="K169" s="302"/>
      <c r="L169" s="302"/>
      <c r="M169" s="302"/>
      <c r="N169" s="302"/>
      <c r="O169" s="302"/>
      <c r="P169" s="302"/>
      <c r="Q169" s="302"/>
      <c r="R169" s="302"/>
      <c r="S169" s="302"/>
      <c r="T169" s="302"/>
      <c r="U169" s="302"/>
      <c r="V169" s="302"/>
      <c r="W169" s="302"/>
      <c r="X169" s="302"/>
      <c r="Y169" s="302"/>
      <c r="Z169" s="302"/>
    </row>
    <row r="170" spans="1:26" ht="13.8" x14ac:dyDescent="0.3">
      <c r="A170" s="408"/>
      <c r="B170" s="409" t="s">
        <v>366</v>
      </c>
      <c r="C170" s="410">
        <v>1</v>
      </c>
      <c r="D170" s="411">
        <v>1.6</v>
      </c>
      <c r="E170" s="412"/>
      <c r="F170" s="413">
        <v>2.72</v>
      </c>
      <c r="G170" s="329"/>
      <c r="H170" s="303"/>
      <c r="I170" s="414">
        <f t="shared" si="15"/>
        <v>4.3520000000000003</v>
      </c>
      <c r="J170" s="331"/>
      <c r="K170" s="302"/>
      <c r="L170" s="302"/>
      <c r="M170" s="302"/>
      <c r="N170" s="302"/>
      <c r="O170" s="302"/>
      <c r="P170" s="302"/>
      <c r="Q170" s="302"/>
      <c r="R170" s="302"/>
      <c r="S170" s="302"/>
      <c r="T170" s="302"/>
      <c r="U170" s="302"/>
      <c r="V170" s="302"/>
      <c r="W170" s="302"/>
      <c r="X170" s="302"/>
      <c r="Y170" s="302"/>
      <c r="Z170" s="302"/>
    </row>
    <row r="171" spans="1:26" ht="15.6" x14ac:dyDescent="0.3">
      <c r="A171" s="384"/>
      <c r="B171" s="385" t="s">
        <v>367</v>
      </c>
      <c r="C171" s="386">
        <v>-1</v>
      </c>
      <c r="D171" s="387">
        <v>1.6</v>
      </c>
      <c r="E171" s="328"/>
      <c r="F171" s="413">
        <v>2.72</v>
      </c>
      <c r="G171" s="362"/>
      <c r="H171" s="303"/>
      <c r="I171" s="388">
        <f t="shared" si="15"/>
        <v>-4.3520000000000003</v>
      </c>
      <c r="J171" s="331"/>
      <c r="K171" s="302"/>
      <c r="L171" s="302"/>
      <c r="M171" s="302"/>
      <c r="N171" s="302"/>
      <c r="O171" s="302"/>
      <c r="P171" s="302"/>
      <c r="Q171" s="302"/>
      <c r="R171" s="302"/>
      <c r="S171" s="302"/>
      <c r="T171" s="302"/>
      <c r="U171" s="302"/>
      <c r="V171" s="302"/>
      <c r="W171" s="302"/>
      <c r="X171" s="302"/>
      <c r="Y171" s="302"/>
      <c r="Z171" s="302"/>
    </row>
    <row r="172" spans="1:26" ht="13.8" x14ac:dyDescent="0.3">
      <c r="A172" s="408"/>
      <c r="B172" s="409" t="s">
        <v>368</v>
      </c>
      <c r="C172" s="410">
        <v>1</v>
      </c>
      <c r="D172" s="411">
        <v>1</v>
      </c>
      <c r="E172" s="412"/>
      <c r="F172" s="413">
        <v>2.72</v>
      </c>
      <c r="G172" s="329"/>
      <c r="H172" s="303"/>
      <c r="I172" s="414">
        <f t="shared" si="15"/>
        <v>2.72</v>
      </c>
      <c r="J172" s="331"/>
      <c r="K172" s="302"/>
      <c r="L172" s="302"/>
      <c r="M172" s="302"/>
      <c r="N172" s="302"/>
      <c r="O172" s="302"/>
      <c r="P172" s="302"/>
      <c r="Q172" s="302"/>
      <c r="R172" s="302"/>
      <c r="S172" s="302"/>
      <c r="T172" s="302"/>
      <c r="U172" s="302"/>
      <c r="V172" s="302"/>
      <c r="W172" s="302"/>
      <c r="X172" s="302"/>
      <c r="Y172" s="302"/>
      <c r="Z172" s="302"/>
    </row>
    <row r="173" spans="1:26" ht="13.8" x14ac:dyDescent="0.3">
      <c r="A173" s="408"/>
      <c r="B173" s="409" t="s">
        <v>369</v>
      </c>
      <c r="C173" s="410">
        <v>1</v>
      </c>
      <c r="D173" s="411">
        <v>0.88500000000000001</v>
      </c>
      <c r="E173" s="412"/>
      <c r="F173" s="413">
        <v>2.72</v>
      </c>
      <c r="G173" s="329"/>
      <c r="H173" s="303"/>
      <c r="I173" s="414">
        <f t="shared" si="15"/>
        <v>2.4072</v>
      </c>
      <c r="J173" s="331"/>
      <c r="K173" s="302"/>
      <c r="L173" s="302"/>
      <c r="M173" s="302"/>
      <c r="N173" s="302"/>
      <c r="O173" s="302"/>
      <c r="P173" s="302"/>
      <c r="Q173" s="302"/>
      <c r="R173" s="302"/>
      <c r="S173" s="302"/>
      <c r="T173" s="302"/>
      <c r="U173" s="302"/>
      <c r="V173" s="302"/>
      <c r="W173" s="302"/>
      <c r="X173" s="302"/>
      <c r="Y173" s="302"/>
      <c r="Z173" s="302"/>
    </row>
    <row r="174" spans="1:26" ht="15.6" x14ac:dyDescent="0.3">
      <c r="A174" s="384"/>
      <c r="B174" s="385" t="s">
        <v>364</v>
      </c>
      <c r="C174" s="386">
        <v>-1</v>
      </c>
      <c r="D174" s="387">
        <v>0.3</v>
      </c>
      <c r="E174" s="328"/>
      <c r="F174" s="413">
        <v>2.72</v>
      </c>
      <c r="G174" s="362"/>
      <c r="H174" s="303"/>
      <c r="I174" s="388">
        <f t="shared" si="15"/>
        <v>-0.81600000000000006</v>
      </c>
      <c r="J174" s="331"/>
      <c r="K174" s="302"/>
      <c r="L174" s="302"/>
      <c r="M174" s="302"/>
      <c r="N174" s="302"/>
      <c r="O174" s="302"/>
      <c r="P174" s="302"/>
      <c r="Q174" s="302"/>
      <c r="R174" s="302"/>
      <c r="S174" s="302"/>
      <c r="T174" s="302"/>
      <c r="U174" s="302"/>
      <c r="V174" s="302"/>
      <c r="W174" s="302"/>
      <c r="X174" s="302"/>
      <c r="Y174" s="302"/>
      <c r="Z174" s="302"/>
    </row>
    <row r="175" spans="1:26" ht="13.8" x14ac:dyDescent="0.3">
      <c r="A175" s="408"/>
      <c r="B175" s="409" t="s">
        <v>370</v>
      </c>
      <c r="C175" s="410">
        <v>1</v>
      </c>
      <c r="D175" s="411">
        <v>3.6749999999999998</v>
      </c>
      <c r="E175" s="412"/>
      <c r="F175" s="413">
        <v>2.72</v>
      </c>
      <c r="G175" s="329"/>
      <c r="H175" s="303"/>
      <c r="I175" s="414">
        <f t="shared" si="15"/>
        <v>9.9960000000000004</v>
      </c>
      <c r="J175" s="331"/>
      <c r="K175" s="302"/>
      <c r="L175" s="302"/>
      <c r="M175" s="302"/>
      <c r="N175" s="302"/>
      <c r="O175" s="302"/>
      <c r="P175" s="302"/>
      <c r="Q175" s="302"/>
      <c r="R175" s="302"/>
      <c r="S175" s="302"/>
      <c r="T175" s="302"/>
      <c r="U175" s="302"/>
      <c r="V175" s="302"/>
      <c r="W175" s="302"/>
      <c r="X175" s="302"/>
      <c r="Y175" s="302"/>
      <c r="Z175" s="302"/>
    </row>
    <row r="176" spans="1:26" ht="15.6" x14ac:dyDescent="0.3">
      <c r="A176" s="384"/>
      <c r="B176" s="385" t="s">
        <v>371</v>
      </c>
      <c r="C176" s="386">
        <v>-1</v>
      </c>
      <c r="D176" s="387">
        <v>1.6</v>
      </c>
      <c r="E176" s="328"/>
      <c r="F176" s="413">
        <v>2.72</v>
      </c>
      <c r="G176" s="362"/>
      <c r="H176" s="303"/>
      <c r="I176" s="388">
        <f t="shared" si="15"/>
        <v>-4.3520000000000003</v>
      </c>
      <c r="J176" s="344">
        <f>SUM(I165:I176)</f>
        <v>27.159200000000002</v>
      </c>
      <c r="K176" s="302"/>
      <c r="L176" s="302"/>
      <c r="M176" s="302"/>
      <c r="N176" s="302"/>
      <c r="O176" s="302"/>
      <c r="P176" s="302"/>
      <c r="Q176" s="302"/>
      <c r="R176" s="302"/>
      <c r="S176" s="302"/>
      <c r="T176" s="302"/>
      <c r="U176" s="302"/>
      <c r="V176" s="302"/>
      <c r="W176" s="302"/>
      <c r="X176" s="302"/>
      <c r="Y176" s="302"/>
      <c r="Z176" s="302"/>
    </row>
    <row r="177" spans="1:26" ht="13.8" x14ac:dyDescent="0.3">
      <c r="A177" s="332" t="s">
        <v>184</v>
      </c>
      <c r="B177" s="415" t="s">
        <v>262</v>
      </c>
      <c r="C177" s="340" t="s">
        <v>0</v>
      </c>
      <c r="D177" s="343"/>
      <c r="E177" s="343"/>
      <c r="F177" s="328"/>
      <c r="G177" s="329"/>
      <c r="H177" s="303"/>
      <c r="I177" s="330"/>
      <c r="J177" s="331"/>
      <c r="K177" s="302"/>
      <c r="L177" s="302"/>
      <c r="M177" s="302"/>
      <c r="N177" s="302"/>
      <c r="O177" s="302"/>
      <c r="P177" s="302"/>
      <c r="Q177" s="302"/>
      <c r="R177" s="302"/>
      <c r="S177" s="302"/>
      <c r="T177" s="302"/>
      <c r="U177" s="302"/>
      <c r="V177" s="302"/>
      <c r="W177" s="302"/>
      <c r="X177" s="302"/>
      <c r="Y177" s="302"/>
      <c r="Z177" s="302"/>
    </row>
    <row r="178" spans="1:26" ht="13.8" x14ac:dyDescent="0.3">
      <c r="A178" s="390"/>
      <c r="B178" s="357" t="s">
        <v>372</v>
      </c>
      <c r="C178" s="340">
        <v>1</v>
      </c>
      <c r="D178" s="358">
        <v>0.6</v>
      </c>
      <c r="E178" s="358">
        <v>0.3</v>
      </c>
      <c r="F178" s="328">
        <v>3.57</v>
      </c>
      <c r="G178" s="362"/>
      <c r="H178" s="303"/>
      <c r="I178" s="328">
        <f t="shared" ref="I178:I179" si="16">C178*D178*E178*F178</f>
        <v>0.64259999999999995</v>
      </c>
      <c r="J178" s="328"/>
      <c r="K178" s="302"/>
      <c r="L178" s="302"/>
      <c r="M178" s="302"/>
      <c r="N178" s="302"/>
      <c r="O178" s="302"/>
      <c r="P178" s="302"/>
      <c r="Q178" s="302"/>
      <c r="R178" s="302"/>
      <c r="S178" s="302"/>
      <c r="T178" s="302"/>
      <c r="U178" s="302"/>
      <c r="V178" s="302"/>
      <c r="W178" s="302"/>
      <c r="X178" s="302"/>
      <c r="Y178" s="302"/>
      <c r="Z178" s="302"/>
    </row>
    <row r="179" spans="1:26" ht="13.8" x14ac:dyDescent="0.3">
      <c r="A179" s="391"/>
      <c r="B179" s="392" t="s">
        <v>373</v>
      </c>
      <c r="C179" s="393">
        <v>2</v>
      </c>
      <c r="D179" s="391">
        <v>0.5</v>
      </c>
      <c r="E179" s="358">
        <v>0.3</v>
      </c>
      <c r="F179" s="328">
        <v>3.57</v>
      </c>
      <c r="G179" s="391"/>
      <c r="I179" s="328">
        <f t="shared" si="16"/>
        <v>1.071</v>
      </c>
      <c r="J179" s="391"/>
    </row>
    <row r="180" spans="1:26" ht="15.6" x14ac:dyDescent="0.3">
      <c r="A180" s="384"/>
      <c r="B180" s="416" t="s">
        <v>427</v>
      </c>
      <c r="C180" s="417">
        <v>1</v>
      </c>
      <c r="D180" s="418">
        <v>4.32</v>
      </c>
      <c r="E180" s="328"/>
      <c r="F180" s="413">
        <v>2.72</v>
      </c>
      <c r="G180" s="362"/>
      <c r="H180" s="303"/>
      <c r="I180" s="414">
        <f>C180*D180*F180</f>
        <v>11.750400000000001</v>
      </c>
      <c r="J180" s="331"/>
      <c r="K180" s="302"/>
      <c r="L180" s="302"/>
      <c r="M180" s="302"/>
      <c r="N180" s="302"/>
      <c r="O180" s="302"/>
      <c r="P180" s="302"/>
      <c r="Q180" s="302"/>
      <c r="R180" s="302"/>
      <c r="S180" s="302"/>
      <c r="T180" s="302"/>
      <c r="U180" s="302"/>
      <c r="V180" s="302"/>
      <c r="W180" s="302"/>
      <c r="X180" s="302"/>
      <c r="Y180" s="302"/>
      <c r="Z180" s="302"/>
    </row>
    <row r="181" spans="1:26" ht="15.6" x14ac:dyDescent="0.3">
      <c r="A181" s="384"/>
      <c r="B181" s="385" t="s">
        <v>371</v>
      </c>
      <c r="C181" s="386">
        <v>-1</v>
      </c>
      <c r="D181" s="387">
        <v>1.6</v>
      </c>
      <c r="E181" s="328"/>
      <c r="F181" s="413">
        <v>3.65</v>
      </c>
      <c r="G181" s="362"/>
      <c r="H181" s="303"/>
      <c r="I181" s="388">
        <f>D181*F181*C181</f>
        <v>-5.84</v>
      </c>
      <c r="J181" s="331"/>
      <c r="K181" s="302"/>
      <c r="L181" s="302"/>
      <c r="M181" s="302"/>
      <c r="N181" s="302"/>
      <c r="O181" s="302"/>
      <c r="P181" s="302"/>
      <c r="Q181" s="302"/>
      <c r="R181" s="302"/>
      <c r="S181" s="302"/>
      <c r="T181" s="302"/>
      <c r="U181" s="302"/>
      <c r="V181" s="302"/>
      <c r="W181" s="302"/>
      <c r="X181" s="302"/>
      <c r="Y181" s="302"/>
      <c r="Z181" s="302"/>
    </row>
    <row r="182" spans="1:26" ht="15.6" x14ac:dyDescent="0.3">
      <c r="A182" s="384"/>
      <c r="B182" s="416" t="s">
        <v>428</v>
      </c>
      <c r="C182" s="417">
        <v>1</v>
      </c>
      <c r="D182" s="418">
        <v>4.0199999999999996</v>
      </c>
      <c r="E182" s="328"/>
      <c r="F182" s="413">
        <v>2.72</v>
      </c>
      <c r="G182" s="362"/>
      <c r="H182" s="303"/>
      <c r="I182" s="414">
        <f>C182*D182*F182</f>
        <v>10.9344</v>
      </c>
      <c r="J182" s="419"/>
      <c r="K182" s="302"/>
      <c r="L182" s="302"/>
      <c r="M182" s="302"/>
      <c r="N182" s="302"/>
      <c r="O182" s="302"/>
      <c r="P182" s="302"/>
      <c r="Q182" s="302"/>
      <c r="R182" s="302"/>
      <c r="S182" s="302"/>
      <c r="T182" s="302"/>
      <c r="U182" s="302"/>
      <c r="V182" s="302"/>
      <c r="W182" s="302"/>
      <c r="X182" s="302"/>
      <c r="Y182" s="302"/>
      <c r="Z182" s="302"/>
    </row>
    <row r="183" spans="1:26" ht="15.6" x14ac:dyDescent="0.3">
      <c r="A183" s="384"/>
      <c r="B183" s="385" t="s">
        <v>371</v>
      </c>
      <c r="C183" s="386">
        <v>-1</v>
      </c>
      <c r="D183" s="387">
        <v>1.6</v>
      </c>
      <c r="E183" s="328"/>
      <c r="F183" s="413">
        <v>3.65</v>
      </c>
      <c r="G183" s="362"/>
      <c r="H183" s="303"/>
      <c r="I183" s="388">
        <f>D183*F183*C183</f>
        <v>-5.84</v>
      </c>
      <c r="J183" s="344">
        <f>SUM(I178:I183)</f>
        <v>12.718399999999999</v>
      </c>
      <c r="K183" s="302"/>
      <c r="L183" s="302"/>
      <c r="M183" s="302"/>
      <c r="N183" s="302"/>
      <c r="O183" s="302"/>
      <c r="P183" s="302"/>
      <c r="Q183" s="302"/>
      <c r="R183" s="302"/>
      <c r="S183" s="302"/>
      <c r="T183" s="302"/>
      <c r="U183" s="302"/>
      <c r="V183" s="302"/>
      <c r="W183" s="302"/>
      <c r="X183" s="302"/>
      <c r="Y183" s="302"/>
      <c r="Z183" s="302"/>
    </row>
    <row r="184" spans="1:26" ht="13.8" x14ac:dyDescent="0.3">
      <c r="A184" s="332" t="s">
        <v>185</v>
      </c>
      <c r="B184" s="325" t="s">
        <v>263</v>
      </c>
      <c r="C184" s="340" t="s">
        <v>0</v>
      </c>
      <c r="D184" s="327"/>
      <c r="E184" s="327"/>
      <c r="F184" s="328"/>
      <c r="G184" s="329"/>
      <c r="H184" s="303"/>
      <c r="I184" s="330"/>
      <c r="J184" s="331"/>
      <c r="K184" s="302"/>
      <c r="L184" s="302"/>
      <c r="M184" s="302"/>
      <c r="N184" s="302"/>
      <c r="O184" s="302"/>
      <c r="P184" s="302"/>
      <c r="Q184" s="302"/>
      <c r="R184" s="302"/>
      <c r="S184" s="302"/>
      <c r="T184" s="302"/>
      <c r="U184" s="302"/>
      <c r="V184" s="302"/>
      <c r="W184" s="302"/>
      <c r="X184" s="302"/>
      <c r="Y184" s="302"/>
      <c r="Z184" s="302"/>
    </row>
    <row r="185" spans="1:26" ht="13.8" x14ac:dyDescent="0.3">
      <c r="A185" s="324"/>
      <c r="B185" s="342" t="s">
        <v>361</v>
      </c>
      <c r="C185" s="375">
        <v>1</v>
      </c>
      <c r="D185" s="343">
        <v>1.05</v>
      </c>
      <c r="E185" s="343"/>
      <c r="F185" s="328">
        <v>3.65</v>
      </c>
      <c r="G185" s="329"/>
      <c r="H185" s="303"/>
      <c r="I185" s="330">
        <f t="shared" ref="I185:I196" si="17">D185*F185*C185</f>
        <v>3.8325</v>
      </c>
      <c r="J185" s="331"/>
      <c r="K185" s="302"/>
      <c r="L185" s="302"/>
      <c r="M185" s="302"/>
      <c r="N185" s="302"/>
      <c r="O185" s="302"/>
      <c r="P185" s="302"/>
      <c r="Q185" s="302"/>
      <c r="R185" s="302"/>
      <c r="S185" s="302"/>
      <c r="T185" s="302"/>
      <c r="U185" s="302"/>
      <c r="V185" s="302"/>
      <c r="W185" s="302"/>
      <c r="X185" s="302"/>
      <c r="Y185" s="302"/>
      <c r="Z185" s="302"/>
    </row>
    <row r="186" spans="1:26" ht="13.8" x14ac:dyDescent="0.3">
      <c r="A186" s="324"/>
      <c r="B186" s="342" t="s">
        <v>362</v>
      </c>
      <c r="C186" s="375">
        <v>1</v>
      </c>
      <c r="D186" s="343">
        <v>3.69</v>
      </c>
      <c r="E186" s="343"/>
      <c r="F186" s="328">
        <v>3.65</v>
      </c>
      <c r="G186" s="329"/>
      <c r="H186" s="303"/>
      <c r="I186" s="330">
        <f t="shared" si="17"/>
        <v>13.468499999999999</v>
      </c>
      <c r="J186" s="331"/>
      <c r="K186" s="302"/>
      <c r="L186" s="302"/>
      <c r="M186" s="302"/>
      <c r="N186" s="302"/>
      <c r="O186" s="302"/>
      <c r="P186" s="302"/>
      <c r="Q186" s="302"/>
      <c r="R186" s="302"/>
      <c r="S186" s="302"/>
      <c r="T186" s="302"/>
      <c r="U186" s="302"/>
      <c r="V186" s="302"/>
      <c r="W186" s="302"/>
      <c r="X186" s="302"/>
      <c r="Y186" s="302"/>
      <c r="Z186" s="302"/>
    </row>
    <row r="187" spans="1:26" ht="13.8" x14ac:dyDescent="0.3">
      <c r="A187" s="324"/>
      <c r="B187" s="342" t="s">
        <v>363</v>
      </c>
      <c r="C187" s="375">
        <v>1</v>
      </c>
      <c r="D187" s="343">
        <v>0.88500000000000001</v>
      </c>
      <c r="E187" s="343"/>
      <c r="F187" s="328">
        <v>3.65</v>
      </c>
      <c r="G187" s="329"/>
      <c r="H187" s="303"/>
      <c r="I187" s="330">
        <f t="shared" si="17"/>
        <v>3.2302499999999998</v>
      </c>
      <c r="J187" s="331"/>
      <c r="K187" s="302"/>
      <c r="L187" s="302"/>
      <c r="M187" s="302"/>
      <c r="N187" s="302"/>
      <c r="O187" s="302"/>
      <c r="P187" s="302"/>
      <c r="Q187" s="302"/>
      <c r="R187" s="302"/>
      <c r="S187" s="302"/>
      <c r="T187" s="302"/>
      <c r="U187" s="302"/>
      <c r="V187" s="302"/>
      <c r="W187" s="302"/>
      <c r="X187" s="302"/>
      <c r="Y187" s="302"/>
      <c r="Z187" s="302"/>
    </row>
    <row r="188" spans="1:26" ht="15.6" x14ac:dyDescent="0.3">
      <c r="A188" s="384"/>
      <c r="B188" s="385" t="s">
        <v>364</v>
      </c>
      <c r="C188" s="386">
        <v>-1</v>
      </c>
      <c r="D188" s="387">
        <v>0.3</v>
      </c>
      <c r="E188" s="328"/>
      <c r="F188" s="328">
        <v>3.65</v>
      </c>
      <c r="G188" s="362"/>
      <c r="H188" s="303"/>
      <c r="I188" s="388">
        <f t="shared" si="17"/>
        <v>-1.095</v>
      </c>
      <c r="J188" s="331"/>
      <c r="K188" s="302"/>
      <c r="L188" s="302"/>
      <c r="M188" s="302"/>
      <c r="N188" s="302"/>
      <c r="O188" s="302"/>
      <c r="P188" s="302"/>
      <c r="Q188" s="302"/>
      <c r="R188" s="302"/>
      <c r="S188" s="302"/>
      <c r="T188" s="302"/>
      <c r="U188" s="302"/>
      <c r="V188" s="302"/>
      <c r="W188" s="302"/>
      <c r="X188" s="302"/>
      <c r="Y188" s="302"/>
      <c r="Z188" s="302"/>
    </row>
    <row r="189" spans="1:26" ht="13.8" x14ac:dyDescent="0.3">
      <c r="A189" s="324"/>
      <c r="B189" s="342" t="s">
        <v>365</v>
      </c>
      <c r="C189" s="375">
        <v>1</v>
      </c>
      <c r="D189" s="343">
        <v>1</v>
      </c>
      <c r="E189" s="343"/>
      <c r="F189" s="328">
        <v>3.65</v>
      </c>
      <c r="G189" s="329"/>
      <c r="H189" s="303"/>
      <c r="I189" s="330">
        <f t="shared" si="17"/>
        <v>3.65</v>
      </c>
      <c r="J189" s="331"/>
      <c r="K189" s="302"/>
      <c r="L189" s="302"/>
      <c r="M189" s="302"/>
      <c r="N189" s="302"/>
      <c r="O189" s="302"/>
      <c r="P189" s="302"/>
      <c r="Q189" s="302"/>
      <c r="R189" s="302"/>
      <c r="S189" s="302"/>
      <c r="T189" s="302"/>
      <c r="U189" s="302"/>
      <c r="V189" s="302"/>
      <c r="W189" s="302"/>
      <c r="X189" s="302"/>
      <c r="Y189" s="302"/>
      <c r="Z189" s="302"/>
    </row>
    <row r="190" spans="1:26" ht="13.8" x14ac:dyDescent="0.3">
      <c r="A190" s="324"/>
      <c r="B190" s="342" t="s">
        <v>366</v>
      </c>
      <c r="C190" s="375">
        <v>1</v>
      </c>
      <c r="D190" s="343">
        <v>1.6</v>
      </c>
      <c r="E190" s="343"/>
      <c r="F190" s="328">
        <v>3.65</v>
      </c>
      <c r="G190" s="329"/>
      <c r="H190" s="303"/>
      <c r="I190" s="330">
        <f t="shared" si="17"/>
        <v>5.84</v>
      </c>
      <c r="J190" s="331"/>
      <c r="K190" s="302"/>
      <c r="L190" s="302"/>
      <c r="M190" s="302"/>
      <c r="N190" s="302"/>
      <c r="O190" s="302"/>
      <c r="P190" s="302"/>
      <c r="Q190" s="302"/>
      <c r="R190" s="302"/>
      <c r="S190" s="302"/>
      <c r="T190" s="302"/>
      <c r="U190" s="302"/>
      <c r="V190" s="302"/>
      <c r="W190" s="302"/>
      <c r="X190" s="302"/>
      <c r="Y190" s="302"/>
      <c r="Z190" s="302"/>
    </row>
    <row r="191" spans="1:26" ht="15.6" x14ac:dyDescent="0.3">
      <c r="A191" s="384"/>
      <c r="B191" s="385" t="s">
        <v>367</v>
      </c>
      <c r="C191" s="386">
        <v>-1</v>
      </c>
      <c r="D191" s="387">
        <v>1.6</v>
      </c>
      <c r="E191" s="328"/>
      <c r="F191" s="328">
        <v>3.65</v>
      </c>
      <c r="G191" s="362"/>
      <c r="H191" s="303"/>
      <c r="I191" s="388">
        <f t="shared" si="17"/>
        <v>-5.84</v>
      </c>
      <c r="J191" s="331"/>
      <c r="K191" s="302"/>
      <c r="L191" s="302"/>
      <c r="M191" s="302"/>
      <c r="N191" s="302"/>
      <c r="O191" s="302"/>
      <c r="P191" s="302"/>
      <c r="Q191" s="302"/>
      <c r="R191" s="302"/>
      <c r="S191" s="302"/>
      <c r="T191" s="302"/>
      <c r="U191" s="302"/>
      <c r="V191" s="302"/>
      <c r="W191" s="302"/>
      <c r="X191" s="302"/>
      <c r="Y191" s="302"/>
      <c r="Z191" s="302"/>
    </row>
    <row r="192" spans="1:26" ht="13.8" x14ac:dyDescent="0.3">
      <c r="A192" s="324"/>
      <c r="B192" s="342" t="s">
        <v>368</v>
      </c>
      <c r="C192" s="375">
        <v>1</v>
      </c>
      <c r="D192" s="343">
        <v>1</v>
      </c>
      <c r="E192" s="343"/>
      <c r="F192" s="328">
        <v>3.65</v>
      </c>
      <c r="G192" s="329"/>
      <c r="H192" s="303"/>
      <c r="I192" s="330">
        <f t="shared" si="17"/>
        <v>3.65</v>
      </c>
      <c r="J192" s="331"/>
      <c r="K192" s="302"/>
      <c r="L192" s="302"/>
      <c r="M192" s="302"/>
      <c r="N192" s="302"/>
      <c r="O192" s="302"/>
      <c r="P192" s="302"/>
      <c r="Q192" s="302"/>
      <c r="R192" s="302"/>
      <c r="S192" s="302"/>
      <c r="T192" s="302"/>
      <c r="U192" s="302"/>
      <c r="V192" s="302"/>
      <c r="W192" s="302"/>
      <c r="X192" s="302"/>
      <c r="Y192" s="302"/>
      <c r="Z192" s="302"/>
    </row>
    <row r="193" spans="1:26" ht="13.8" x14ac:dyDescent="0.3">
      <c r="A193" s="324"/>
      <c r="B193" s="342" t="s">
        <v>369</v>
      </c>
      <c r="C193" s="375">
        <v>1</v>
      </c>
      <c r="D193" s="343">
        <v>0.88500000000000001</v>
      </c>
      <c r="E193" s="343"/>
      <c r="F193" s="328">
        <v>3.65</v>
      </c>
      <c r="G193" s="329"/>
      <c r="H193" s="303"/>
      <c r="I193" s="330">
        <f t="shared" si="17"/>
        <v>3.2302499999999998</v>
      </c>
      <c r="J193" s="331"/>
      <c r="K193" s="302"/>
      <c r="L193" s="302"/>
      <c r="M193" s="302"/>
      <c r="N193" s="302"/>
      <c r="O193" s="302"/>
      <c r="P193" s="302"/>
      <c r="Q193" s="302"/>
      <c r="R193" s="302"/>
      <c r="S193" s="302"/>
      <c r="T193" s="302"/>
      <c r="U193" s="302"/>
      <c r="V193" s="302"/>
      <c r="W193" s="302"/>
      <c r="X193" s="302"/>
      <c r="Y193" s="302"/>
      <c r="Z193" s="302"/>
    </row>
    <row r="194" spans="1:26" ht="15.6" x14ac:dyDescent="0.3">
      <c r="A194" s="384"/>
      <c r="B194" s="385" t="s">
        <v>364</v>
      </c>
      <c r="C194" s="386">
        <v>-1</v>
      </c>
      <c r="D194" s="387">
        <v>0.3</v>
      </c>
      <c r="E194" s="328"/>
      <c r="F194" s="328">
        <v>3.65</v>
      </c>
      <c r="G194" s="362"/>
      <c r="H194" s="303"/>
      <c r="I194" s="388">
        <f t="shared" si="17"/>
        <v>-1.095</v>
      </c>
      <c r="J194" s="331"/>
      <c r="K194" s="302"/>
      <c r="L194" s="302"/>
      <c r="M194" s="302"/>
      <c r="N194" s="302"/>
      <c r="O194" s="302"/>
      <c r="P194" s="302"/>
      <c r="Q194" s="302"/>
      <c r="R194" s="302"/>
      <c r="S194" s="302"/>
      <c r="T194" s="302"/>
      <c r="U194" s="302"/>
      <c r="V194" s="302"/>
      <c r="W194" s="302"/>
      <c r="X194" s="302"/>
      <c r="Y194" s="302"/>
      <c r="Z194" s="302"/>
    </row>
    <row r="195" spans="1:26" ht="13.8" x14ac:dyDescent="0.3">
      <c r="A195" s="324"/>
      <c r="B195" s="342" t="s">
        <v>370</v>
      </c>
      <c r="C195" s="375">
        <v>1</v>
      </c>
      <c r="D195" s="343">
        <v>3.6749999999999998</v>
      </c>
      <c r="E195" s="343"/>
      <c r="F195" s="328">
        <v>3.65</v>
      </c>
      <c r="G195" s="329"/>
      <c r="H195" s="303"/>
      <c r="I195" s="330">
        <f t="shared" si="17"/>
        <v>13.413749999999999</v>
      </c>
      <c r="J195" s="331"/>
      <c r="K195" s="302"/>
      <c r="L195" s="302"/>
      <c r="M195" s="302"/>
      <c r="N195" s="302"/>
      <c r="O195" s="302"/>
      <c r="P195" s="302"/>
      <c r="Q195" s="302"/>
      <c r="R195" s="302"/>
      <c r="S195" s="302"/>
      <c r="T195" s="302"/>
      <c r="U195" s="302"/>
      <c r="V195" s="302"/>
      <c r="W195" s="302"/>
      <c r="X195" s="302"/>
      <c r="Y195" s="302"/>
      <c r="Z195" s="302"/>
    </row>
    <row r="196" spans="1:26" ht="15.6" x14ac:dyDescent="0.3">
      <c r="A196" s="384"/>
      <c r="B196" s="385" t="s">
        <v>371</v>
      </c>
      <c r="C196" s="386">
        <v>-1</v>
      </c>
      <c r="D196" s="387">
        <v>1.6</v>
      </c>
      <c r="E196" s="328"/>
      <c r="F196" s="328">
        <v>3.65</v>
      </c>
      <c r="G196" s="362"/>
      <c r="H196" s="303"/>
      <c r="I196" s="388">
        <f t="shared" si="17"/>
        <v>-5.84</v>
      </c>
      <c r="J196" s="344">
        <f>SUM(I185:I196)</f>
        <v>36.445250000000001</v>
      </c>
      <c r="K196" s="302"/>
      <c r="L196" s="302"/>
      <c r="M196" s="302"/>
      <c r="N196" s="302"/>
      <c r="O196" s="302"/>
      <c r="P196" s="302"/>
      <c r="Q196" s="302"/>
      <c r="R196" s="302"/>
      <c r="S196" s="302"/>
      <c r="T196" s="302"/>
      <c r="U196" s="302"/>
      <c r="V196" s="302"/>
      <c r="W196" s="302"/>
      <c r="X196" s="302"/>
      <c r="Y196" s="302"/>
      <c r="Z196" s="302"/>
    </row>
    <row r="197" spans="1:26" ht="13.8" x14ac:dyDescent="0.3">
      <c r="A197" s="390" t="s">
        <v>186</v>
      </c>
      <c r="B197" s="325" t="s">
        <v>264</v>
      </c>
      <c r="C197" s="340" t="s">
        <v>0</v>
      </c>
      <c r="D197" s="358"/>
      <c r="E197" s="358"/>
      <c r="F197" s="328"/>
      <c r="G197" s="362"/>
      <c r="H197" s="303"/>
      <c r="I197" s="330"/>
      <c r="J197" s="331"/>
      <c r="K197" s="302"/>
      <c r="L197" s="302"/>
      <c r="M197" s="302"/>
      <c r="N197" s="302"/>
      <c r="O197" s="302"/>
      <c r="P197" s="302"/>
      <c r="Q197" s="302"/>
      <c r="R197" s="302"/>
      <c r="S197" s="302"/>
      <c r="T197" s="302"/>
      <c r="U197" s="302"/>
      <c r="V197" s="302"/>
      <c r="W197" s="302"/>
      <c r="X197" s="302"/>
      <c r="Y197" s="302"/>
      <c r="Z197" s="302"/>
    </row>
    <row r="198" spans="1:26" ht="13.8" x14ac:dyDescent="0.3">
      <c r="A198" s="324"/>
      <c r="B198" s="342" t="s">
        <v>361</v>
      </c>
      <c r="C198" s="375">
        <v>1</v>
      </c>
      <c r="D198" s="343">
        <v>1.05</v>
      </c>
      <c r="E198" s="343"/>
      <c r="F198" s="328">
        <v>3.32</v>
      </c>
      <c r="G198" s="329"/>
      <c r="H198" s="303"/>
      <c r="I198" s="330">
        <f t="shared" ref="I198:I209" si="18">D198*F198*C198</f>
        <v>3.4859999999999998</v>
      </c>
      <c r="J198" s="331"/>
      <c r="K198" s="302"/>
      <c r="L198" s="302"/>
      <c r="M198" s="302"/>
      <c r="N198" s="302"/>
      <c r="O198" s="302"/>
      <c r="P198" s="302"/>
      <c r="Q198" s="302"/>
      <c r="R198" s="302"/>
      <c r="S198" s="302"/>
      <c r="T198" s="302"/>
      <c r="U198" s="302"/>
      <c r="V198" s="302"/>
      <c r="W198" s="302"/>
      <c r="X198" s="302"/>
      <c r="Y198" s="302"/>
      <c r="Z198" s="302"/>
    </row>
    <row r="199" spans="1:26" ht="13.8" x14ac:dyDescent="0.3">
      <c r="A199" s="324"/>
      <c r="B199" s="342" t="s">
        <v>362</v>
      </c>
      <c r="C199" s="375">
        <v>1</v>
      </c>
      <c r="D199" s="343">
        <v>3.69</v>
      </c>
      <c r="E199" s="343"/>
      <c r="F199" s="328">
        <v>3.32</v>
      </c>
      <c r="G199" s="329"/>
      <c r="H199" s="303"/>
      <c r="I199" s="330">
        <f t="shared" si="18"/>
        <v>12.2508</v>
      </c>
      <c r="J199" s="331"/>
      <c r="K199" s="302"/>
      <c r="L199" s="302"/>
      <c r="M199" s="302"/>
      <c r="N199" s="302"/>
      <c r="O199" s="302"/>
      <c r="P199" s="302"/>
      <c r="Q199" s="302"/>
      <c r="R199" s="302"/>
      <c r="S199" s="302"/>
      <c r="T199" s="302"/>
      <c r="U199" s="302"/>
      <c r="V199" s="302"/>
      <c r="W199" s="302"/>
      <c r="X199" s="302"/>
      <c r="Y199" s="302"/>
      <c r="Z199" s="302"/>
    </row>
    <row r="200" spans="1:26" ht="13.8" x14ac:dyDescent="0.3">
      <c r="A200" s="324"/>
      <c r="B200" s="342" t="s">
        <v>363</v>
      </c>
      <c r="C200" s="375">
        <v>1</v>
      </c>
      <c r="D200" s="343">
        <v>0.88500000000000001</v>
      </c>
      <c r="E200" s="343"/>
      <c r="F200" s="328">
        <v>3.32</v>
      </c>
      <c r="G200" s="329"/>
      <c r="H200" s="303"/>
      <c r="I200" s="330">
        <f t="shared" si="18"/>
        <v>2.9381999999999997</v>
      </c>
      <c r="J200" s="331"/>
      <c r="K200" s="302"/>
      <c r="L200" s="302"/>
      <c r="M200" s="302"/>
      <c r="N200" s="302"/>
      <c r="O200" s="302"/>
      <c r="P200" s="302"/>
      <c r="Q200" s="302"/>
      <c r="R200" s="302"/>
      <c r="S200" s="302"/>
      <c r="T200" s="302"/>
      <c r="U200" s="302"/>
      <c r="V200" s="302"/>
      <c r="W200" s="302"/>
      <c r="X200" s="302"/>
      <c r="Y200" s="302"/>
      <c r="Z200" s="302"/>
    </row>
    <row r="201" spans="1:26" ht="15.6" x14ac:dyDescent="0.3">
      <c r="A201" s="384"/>
      <c r="B201" s="385" t="s">
        <v>364</v>
      </c>
      <c r="C201" s="386">
        <v>-1</v>
      </c>
      <c r="D201" s="387">
        <v>0.3</v>
      </c>
      <c r="E201" s="328"/>
      <c r="F201" s="328">
        <v>3.32</v>
      </c>
      <c r="G201" s="362"/>
      <c r="H201" s="303"/>
      <c r="I201" s="388">
        <f t="shared" si="18"/>
        <v>-0.99599999999999989</v>
      </c>
      <c r="J201" s="331"/>
      <c r="K201" s="302"/>
      <c r="L201" s="302"/>
      <c r="M201" s="302"/>
      <c r="N201" s="302"/>
      <c r="O201" s="302"/>
      <c r="P201" s="302"/>
      <c r="Q201" s="302"/>
      <c r="R201" s="302"/>
      <c r="S201" s="302"/>
      <c r="T201" s="302"/>
      <c r="U201" s="302"/>
      <c r="V201" s="302"/>
      <c r="W201" s="302"/>
      <c r="X201" s="302"/>
      <c r="Y201" s="302"/>
      <c r="Z201" s="302"/>
    </row>
    <row r="202" spans="1:26" ht="13.8" x14ac:dyDescent="0.3">
      <c r="A202" s="324"/>
      <c r="B202" s="342" t="s">
        <v>365</v>
      </c>
      <c r="C202" s="375">
        <v>1</v>
      </c>
      <c r="D202" s="343">
        <v>1</v>
      </c>
      <c r="E202" s="343"/>
      <c r="F202" s="328">
        <v>3.32</v>
      </c>
      <c r="G202" s="329"/>
      <c r="H202" s="303"/>
      <c r="I202" s="330">
        <f t="shared" si="18"/>
        <v>3.32</v>
      </c>
      <c r="J202" s="331"/>
      <c r="K202" s="302"/>
      <c r="L202" s="302"/>
      <c r="M202" s="302"/>
      <c r="N202" s="302"/>
      <c r="O202" s="302"/>
      <c r="P202" s="302"/>
      <c r="Q202" s="302"/>
      <c r="R202" s="302"/>
      <c r="S202" s="302"/>
      <c r="T202" s="302"/>
      <c r="U202" s="302"/>
      <c r="V202" s="302"/>
      <c r="W202" s="302"/>
      <c r="X202" s="302"/>
      <c r="Y202" s="302"/>
      <c r="Z202" s="302"/>
    </row>
    <row r="203" spans="1:26" ht="13.8" x14ac:dyDescent="0.3">
      <c r="A203" s="324"/>
      <c r="B203" s="342" t="s">
        <v>366</v>
      </c>
      <c r="C203" s="375">
        <v>1</v>
      </c>
      <c r="D203" s="343">
        <v>1.6</v>
      </c>
      <c r="E203" s="343"/>
      <c r="F203" s="328">
        <v>3.32</v>
      </c>
      <c r="G203" s="329"/>
      <c r="H203" s="303"/>
      <c r="I203" s="330">
        <f t="shared" si="18"/>
        <v>5.3120000000000003</v>
      </c>
      <c r="J203" s="331"/>
      <c r="K203" s="302"/>
      <c r="L203" s="302"/>
      <c r="M203" s="302"/>
      <c r="N203" s="302"/>
      <c r="O203" s="302"/>
      <c r="P203" s="302"/>
      <c r="Q203" s="302"/>
      <c r="R203" s="302"/>
      <c r="S203" s="302"/>
      <c r="T203" s="302"/>
      <c r="U203" s="302"/>
      <c r="V203" s="302"/>
      <c r="W203" s="302"/>
      <c r="X203" s="302"/>
      <c r="Y203" s="302"/>
      <c r="Z203" s="302"/>
    </row>
    <row r="204" spans="1:26" ht="15.6" x14ac:dyDescent="0.3">
      <c r="A204" s="384"/>
      <c r="B204" s="385" t="s">
        <v>367</v>
      </c>
      <c r="C204" s="386">
        <v>-1</v>
      </c>
      <c r="D204" s="387">
        <v>1.6</v>
      </c>
      <c r="E204" s="328"/>
      <c r="F204" s="328">
        <v>3.32</v>
      </c>
      <c r="G204" s="362"/>
      <c r="H204" s="303"/>
      <c r="I204" s="388">
        <f t="shared" si="18"/>
        <v>-5.3120000000000003</v>
      </c>
      <c r="J204" s="331"/>
      <c r="K204" s="302"/>
      <c r="L204" s="302"/>
      <c r="M204" s="302"/>
      <c r="N204" s="302"/>
      <c r="O204" s="302"/>
      <c r="P204" s="302"/>
      <c r="Q204" s="302"/>
      <c r="R204" s="302"/>
      <c r="S204" s="302"/>
      <c r="T204" s="302"/>
      <c r="U204" s="302"/>
      <c r="V204" s="302"/>
      <c r="W204" s="302"/>
      <c r="X204" s="302"/>
      <c r="Y204" s="302"/>
      <c r="Z204" s="302"/>
    </row>
    <row r="205" spans="1:26" ht="13.8" x14ac:dyDescent="0.3">
      <c r="A205" s="324"/>
      <c r="B205" s="342" t="s">
        <v>368</v>
      </c>
      <c r="C205" s="375">
        <v>1</v>
      </c>
      <c r="D205" s="343">
        <v>1</v>
      </c>
      <c r="E205" s="343"/>
      <c r="F205" s="328">
        <v>3.32</v>
      </c>
      <c r="G205" s="329"/>
      <c r="H205" s="303"/>
      <c r="I205" s="330">
        <f t="shared" si="18"/>
        <v>3.32</v>
      </c>
      <c r="J205" s="331"/>
      <c r="K205" s="302"/>
      <c r="L205" s="302"/>
      <c r="M205" s="302"/>
      <c r="N205" s="302"/>
      <c r="O205" s="302"/>
      <c r="P205" s="302"/>
      <c r="Q205" s="302"/>
      <c r="R205" s="302"/>
      <c r="S205" s="302"/>
      <c r="T205" s="302"/>
      <c r="U205" s="302"/>
      <c r="V205" s="302"/>
      <c r="W205" s="302"/>
      <c r="X205" s="302"/>
      <c r="Y205" s="302"/>
      <c r="Z205" s="302"/>
    </row>
    <row r="206" spans="1:26" ht="13.8" x14ac:dyDescent="0.3">
      <c r="A206" s="324"/>
      <c r="B206" s="342" t="s">
        <v>369</v>
      </c>
      <c r="C206" s="375">
        <v>1</v>
      </c>
      <c r="D206" s="343">
        <v>0.88500000000000001</v>
      </c>
      <c r="E206" s="343"/>
      <c r="F206" s="328">
        <v>3.32</v>
      </c>
      <c r="G206" s="329"/>
      <c r="H206" s="303"/>
      <c r="I206" s="330">
        <f t="shared" si="18"/>
        <v>2.9381999999999997</v>
      </c>
      <c r="J206" s="331"/>
      <c r="K206" s="302"/>
      <c r="L206" s="302"/>
      <c r="M206" s="302"/>
      <c r="N206" s="302"/>
      <c r="O206" s="302"/>
      <c r="P206" s="302"/>
      <c r="Q206" s="302"/>
      <c r="R206" s="302"/>
      <c r="S206" s="302"/>
      <c r="T206" s="302"/>
      <c r="U206" s="302"/>
      <c r="V206" s="302"/>
      <c r="W206" s="302"/>
      <c r="X206" s="302"/>
      <c r="Y206" s="302"/>
      <c r="Z206" s="302"/>
    </row>
    <row r="207" spans="1:26" ht="15.6" x14ac:dyDescent="0.3">
      <c r="A207" s="384"/>
      <c r="B207" s="385" t="s">
        <v>364</v>
      </c>
      <c r="C207" s="386">
        <v>-1</v>
      </c>
      <c r="D207" s="387">
        <v>0.3</v>
      </c>
      <c r="E207" s="328"/>
      <c r="F207" s="328">
        <v>3.32</v>
      </c>
      <c r="G207" s="362"/>
      <c r="H207" s="303"/>
      <c r="I207" s="388">
        <f t="shared" si="18"/>
        <v>-0.99599999999999989</v>
      </c>
      <c r="J207" s="331"/>
      <c r="K207" s="302"/>
      <c r="L207" s="302"/>
      <c r="M207" s="302"/>
      <c r="N207" s="302"/>
      <c r="O207" s="302"/>
      <c r="P207" s="302"/>
      <c r="Q207" s="302"/>
      <c r="R207" s="302"/>
      <c r="S207" s="302"/>
      <c r="T207" s="302"/>
      <c r="U207" s="302"/>
      <c r="V207" s="302"/>
      <c r="W207" s="302"/>
      <c r="X207" s="302"/>
      <c r="Y207" s="302"/>
      <c r="Z207" s="302"/>
    </row>
    <row r="208" spans="1:26" ht="13.8" x14ac:dyDescent="0.3">
      <c r="A208" s="324"/>
      <c r="B208" s="342" t="s">
        <v>370</v>
      </c>
      <c r="C208" s="375">
        <v>1</v>
      </c>
      <c r="D208" s="343">
        <v>3.6749999999999998</v>
      </c>
      <c r="E208" s="343"/>
      <c r="F208" s="328">
        <v>3.32</v>
      </c>
      <c r="G208" s="329"/>
      <c r="H208" s="303"/>
      <c r="I208" s="330">
        <f t="shared" si="18"/>
        <v>12.200999999999999</v>
      </c>
      <c r="J208" s="331"/>
      <c r="K208" s="302"/>
      <c r="L208" s="302"/>
      <c r="M208" s="302"/>
      <c r="N208" s="302"/>
      <c r="O208" s="302"/>
      <c r="P208" s="302"/>
      <c r="Q208" s="302"/>
      <c r="R208" s="302"/>
      <c r="S208" s="302"/>
      <c r="T208" s="302"/>
      <c r="U208" s="302"/>
      <c r="V208" s="302"/>
      <c r="W208" s="302"/>
      <c r="X208" s="302"/>
      <c r="Y208" s="302"/>
      <c r="Z208" s="302"/>
    </row>
    <row r="209" spans="1:26" ht="15.6" x14ac:dyDescent="0.3">
      <c r="A209" s="384"/>
      <c r="B209" s="385" t="s">
        <v>371</v>
      </c>
      <c r="C209" s="386">
        <v>-1</v>
      </c>
      <c r="D209" s="387">
        <v>1.6</v>
      </c>
      <c r="E209" s="328"/>
      <c r="F209" s="328">
        <v>3.32</v>
      </c>
      <c r="G209" s="362"/>
      <c r="H209" s="303"/>
      <c r="I209" s="388">
        <f t="shared" si="18"/>
        <v>-5.3120000000000003</v>
      </c>
      <c r="J209" s="344">
        <f>SUM(I198:I209)</f>
        <v>33.150199999999998</v>
      </c>
      <c r="K209" s="302"/>
      <c r="L209" s="302"/>
      <c r="M209" s="302"/>
      <c r="N209" s="302"/>
      <c r="O209" s="302"/>
      <c r="P209" s="302"/>
      <c r="Q209" s="302"/>
      <c r="R209" s="302"/>
      <c r="S209" s="302"/>
      <c r="T209" s="302"/>
      <c r="U209" s="302"/>
      <c r="V209" s="302"/>
      <c r="W209" s="302"/>
      <c r="X209" s="302"/>
      <c r="Y209" s="302"/>
      <c r="Z209" s="302"/>
    </row>
    <row r="210" spans="1:26" ht="16.2" thickBot="1" x14ac:dyDescent="0.35">
      <c r="A210" s="395">
        <v>9</v>
      </c>
      <c r="B210" s="396" t="s">
        <v>44</v>
      </c>
      <c r="C210" s="396"/>
      <c r="D210" s="397"/>
      <c r="E210" s="397"/>
      <c r="F210" s="381"/>
      <c r="G210" s="382"/>
      <c r="H210" s="303"/>
      <c r="I210" s="380"/>
      <c r="J210" s="344"/>
      <c r="K210" s="302"/>
      <c r="L210" s="302"/>
      <c r="M210" s="302"/>
      <c r="N210" s="302"/>
      <c r="O210" s="302"/>
      <c r="P210" s="302"/>
      <c r="Q210" s="302"/>
      <c r="R210" s="302"/>
      <c r="S210" s="302"/>
      <c r="T210" s="302"/>
      <c r="U210" s="302"/>
      <c r="V210" s="302"/>
      <c r="W210" s="302"/>
      <c r="X210" s="302"/>
      <c r="Y210" s="302"/>
      <c r="Z210" s="302"/>
    </row>
    <row r="211" spans="1:26" ht="13.8" x14ac:dyDescent="0.3">
      <c r="A211" s="332" t="s">
        <v>187</v>
      </c>
      <c r="B211" s="325" t="s">
        <v>266</v>
      </c>
      <c r="C211" s="340" t="s">
        <v>0</v>
      </c>
      <c r="D211" s="327"/>
      <c r="E211" s="327"/>
      <c r="F211" s="328"/>
      <c r="G211" s="329"/>
      <c r="H211" s="303"/>
      <c r="I211" s="330"/>
      <c r="J211" s="331"/>
      <c r="K211" s="302"/>
      <c r="L211" s="302"/>
      <c r="M211" s="302"/>
      <c r="N211" s="302"/>
      <c r="O211" s="302"/>
      <c r="P211" s="302"/>
      <c r="Q211" s="302"/>
      <c r="R211" s="302"/>
      <c r="S211" s="302"/>
      <c r="T211" s="302"/>
      <c r="U211" s="302"/>
      <c r="V211" s="302"/>
      <c r="W211" s="302"/>
      <c r="X211" s="302"/>
      <c r="Y211" s="302"/>
      <c r="Z211" s="302"/>
    </row>
    <row r="212" spans="1:26" ht="13.8" x14ac:dyDescent="0.3">
      <c r="A212" s="332"/>
      <c r="B212" s="420"/>
      <c r="C212" s="340"/>
      <c r="D212" s="327">
        <v>3.72</v>
      </c>
      <c r="E212" s="327">
        <v>3.98</v>
      </c>
      <c r="F212" s="328"/>
      <c r="G212" s="329"/>
      <c r="H212" s="303"/>
      <c r="I212" s="330">
        <f t="shared" ref="I212:I213" si="19">D212*E212</f>
        <v>14.8056</v>
      </c>
      <c r="J212" s="331"/>
      <c r="K212" s="302"/>
      <c r="L212" s="302"/>
      <c r="M212" s="302"/>
      <c r="N212" s="302"/>
      <c r="O212" s="302"/>
      <c r="P212" s="302"/>
      <c r="Q212" s="302"/>
      <c r="R212" s="302"/>
      <c r="S212" s="302"/>
      <c r="T212" s="302"/>
      <c r="U212" s="302"/>
      <c r="V212" s="302"/>
      <c r="W212" s="302"/>
      <c r="X212" s="302"/>
      <c r="Y212" s="302"/>
      <c r="Z212" s="302"/>
    </row>
    <row r="213" spans="1:26" ht="13.8" x14ac:dyDescent="0.3">
      <c r="A213" s="332"/>
      <c r="B213" s="420"/>
      <c r="C213" s="340"/>
      <c r="D213" s="327">
        <v>10.220000000000001</v>
      </c>
      <c r="E213" s="327">
        <v>1.4</v>
      </c>
      <c r="F213" s="328"/>
      <c r="G213" s="329"/>
      <c r="H213" s="303"/>
      <c r="I213" s="330">
        <f t="shared" si="19"/>
        <v>14.308</v>
      </c>
      <c r="J213" s="344">
        <f>I212+I213</f>
        <v>29.113599999999998</v>
      </c>
      <c r="K213" s="302"/>
      <c r="L213" s="302"/>
      <c r="M213" s="302"/>
      <c r="N213" s="302"/>
      <c r="O213" s="302"/>
      <c r="P213" s="302"/>
      <c r="Q213" s="302"/>
      <c r="R213" s="302"/>
      <c r="S213" s="302"/>
      <c r="T213" s="302"/>
      <c r="U213" s="302"/>
      <c r="V213" s="302"/>
      <c r="W213" s="302"/>
      <c r="X213" s="302"/>
      <c r="Y213" s="302"/>
      <c r="Z213" s="302"/>
    </row>
    <row r="214" spans="1:26" ht="14.4" thickBot="1" x14ac:dyDescent="0.35">
      <c r="A214" s="332" t="s">
        <v>90</v>
      </c>
      <c r="B214" s="420" t="s">
        <v>265</v>
      </c>
      <c r="C214" s="340" t="s">
        <v>0</v>
      </c>
      <c r="D214" s="327"/>
      <c r="E214" s="327"/>
      <c r="F214" s="328"/>
      <c r="G214" s="329"/>
      <c r="H214" s="303"/>
      <c r="I214" s="330">
        <v>249.3</v>
      </c>
      <c r="J214" s="331"/>
      <c r="K214" s="302"/>
      <c r="L214" s="302"/>
      <c r="M214" s="302"/>
      <c r="N214" s="302"/>
      <c r="O214" s="302"/>
      <c r="P214" s="302"/>
      <c r="Q214" s="302"/>
      <c r="R214" s="302"/>
      <c r="S214" s="302"/>
      <c r="T214" s="302"/>
      <c r="U214" s="302"/>
      <c r="V214" s="302"/>
      <c r="W214" s="302"/>
      <c r="X214" s="302"/>
      <c r="Y214" s="302"/>
      <c r="Z214" s="302"/>
    </row>
    <row r="215" spans="1:26" ht="16.2" thickBot="1" x14ac:dyDescent="0.35">
      <c r="A215" s="306">
        <v>10</v>
      </c>
      <c r="B215" s="307" t="s">
        <v>80</v>
      </c>
      <c r="C215" s="307"/>
      <c r="D215" s="363"/>
      <c r="E215" s="363"/>
      <c r="F215" s="381"/>
      <c r="G215" s="382"/>
      <c r="H215" s="303"/>
      <c r="I215" s="380"/>
      <c r="J215" s="344"/>
      <c r="K215" s="302"/>
      <c r="L215" s="302"/>
      <c r="M215" s="302"/>
      <c r="N215" s="302"/>
      <c r="O215" s="302"/>
      <c r="P215" s="302"/>
      <c r="Q215" s="302"/>
      <c r="R215" s="302"/>
      <c r="S215" s="302"/>
      <c r="T215" s="302"/>
      <c r="U215" s="302"/>
      <c r="V215" s="302"/>
      <c r="W215" s="302"/>
      <c r="X215" s="302"/>
      <c r="Y215" s="302"/>
      <c r="Z215" s="302"/>
    </row>
    <row r="216" spans="1:26" ht="14.4" thickBot="1" x14ac:dyDescent="0.35">
      <c r="A216" s="324" t="s">
        <v>188</v>
      </c>
      <c r="B216" s="421" t="s">
        <v>112</v>
      </c>
      <c r="C216" s="422" t="s">
        <v>0</v>
      </c>
      <c r="D216" s="423">
        <v>241.9</v>
      </c>
      <c r="E216" s="423"/>
      <c r="F216" s="328"/>
      <c r="G216" s="329"/>
      <c r="H216" s="303"/>
      <c r="I216" s="330">
        <v>241.9</v>
      </c>
      <c r="J216" s="331"/>
      <c r="K216" s="302"/>
      <c r="L216" s="302"/>
      <c r="M216" s="302"/>
      <c r="N216" s="302"/>
      <c r="O216" s="302"/>
      <c r="P216" s="302"/>
      <c r="Q216" s="302"/>
      <c r="R216" s="302"/>
      <c r="S216" s="302"/>
      <c r="T216" s="302"/>
      <c r="U216" s="302"/>
      <c r="V216" s="302"/>
      <c r="W216" s="302"/>
      <c r="X216" s="302"/>
      <c r="Y216" s="302"/>
      <c r="Z216" s="302"/>
    </row>
    <row r="217" spans="1:26" ht="16.2" thickBot="1" x14ac:dyDescent="0.35">
      <c r="A217" s="306">
        <v>11</v>
      </c>
      <c r="B217" s="307" t="s">
        <v>19</v>
      </c>
      <c r="C217" s="307"/>
      <c r="D217" s="363"/>
      <c r="E217" s="363"/>
      <c r="F217" s="334"/>
      <c r="G217" s="335"/>
      <c r="H217" s="303"/>
      <c r="I217" s="336"/>
      <c r="J217" s="337"/>
      <c r="K217" s="302"/>
      <c r="L217" s="302"/>
      <c r="M217" s="302"/>
      <c r="N217" s="302"/>
      <c r="O217" s="302"/>
      <c r="P217" s="302"/>
      <c r="Q217" s="302"/>
      <c r="R217" s="302"/>
      <c r="S217" s="302"/>
      <c r="T217" s="302"/>
      <c r="U217" s="302"/>
      <c r="V217" s="302"/>
      <c r="W217" s="302"/>
      <c r="X217" s="302"/>
      <c r="Y217" s="302"/>
      <c r="Z217" s="302"/>
    </row>
    <row r="218" spans="1:26" ht="13.8" x14ac:dyDescent="0.3">
      <c r="A218" s="324" t="s">
        <v>120</v>
      </c>
      <c r="B218" s="339" t="s">
        <v>267</v>
      </c>
      <c r="C218" s="375" t="s">
        <v>0</v>
      </c>
      <c r="D218" s="327">
        <v>4.32</v>
      </c>
      <c r="E218" s="327"/>
      <c r="F218" s="328"/>
      <c r="G218" s="329"/>
      <c r="H218" s="303"/>
      <c r="I218" s="327">
        <v>4.32</v>
      </c>
      <c r="J218" s="327"/>
      <c r="K218" s="302"/>
      <c r="L218" s="302"/>
      <c r="M218" s="302"/>
      <c r="N218" s="302"/>
      <c r="O218" s="302"/>
      <c r="P218" s="302"/>
      <c r="Q218" s="302"/>
      <c r="R218" s="302"/>
      <c r="S218" s="302"/>
      <c r="T218" s="302"/>
      <c r="U218" s="302"/>
      <c r="V218" s="302"/>
      <c r="W218" s="302"/>
      <c r="X218" s="302"/>
      <c r="Y218" s="302"/>
      <c r="Z218" s="302"/>
    </row>
    <row r="219" spans="1:26" ht="13.8" x14ac:dyDescent="0.3">
      <c r="A219" s="324" t="s">
        <v>189</v>
      </c>
      <c r="B219" s="325" t="s">
        <v>268</v>
      </c>
      <c r="C219" s="424" t="s">
        <v>0</v>
      </c>
      <c r="D219" s="327">
        <v>43.34</v>
      </c>
      <c r="E219" s="327"/>
      <c r="F219" s="328"/>
      <c r="G219" s="329"/>
      <c r="H219" s="303"/>
      <c r="I219" s="327">
        <v>43.34</v>
      </c>
      <c r="J219" s="327"/>
      <c r="K219" s="302"/>
      <c r="L219" s="302"/>
      <c r="M219" s="302"/>
      <c r="N219" s="302"/>
      <c r="O219" s="302"/>
      <c r="P219" s="302"/>
      <c r="Q219" s="302"/>
      <c r="R219" s="302"/>
      <c r="S219" s="302"/>
      <c r="T219" s="302"/>
      <c r="U219" s="302"/>
      <c r="V219" s="302"/>
      <c r="W219" s="302"/>
      <c r="X219" s="302"/>
      <c r="Y219" s="302"/>
      <c r="Z219" s="302"/>
    </row>
    <row r="220" spans="1:26" ht="13.8" x14ac:dyDescent="0.3">
      <c r="A220" s="324" t="s">
        <v>190</v>
      </c>
      <c r="B220" s="333" t="s">
        <v>269</v>
      </c>
      <c r="C220" s="424" t="s">
        <v>0</v>
      </c>
      <c r="D220" s="327">
        <v>7.35</v>
      </c>
      <c r="E220" s="327"/>
      <c r="F220" s="328"/>
      <c r="G220" s="329"/>
      <c r="H220" s="303"/>
      <c r="I220" s="327">
        <v>7.35</v>
      </c>
      <c r="J220" s="327"/>
      <c r="K220" s="302"/>
      <c r="L220" s="302"/>
      <c r="M220" s="302"/>
      <c r="N220" s="302"/>
      <c r="O220" s="302"/>
      <c r="P220" s="302"/>
      <c r="Q220" s="302"/>
      <c r="R220" s="302"/>
      <c r="S220" s="302"/>
      <c r="T220" s="302"/>
      <c r="U220" s="302"/>
      <c r="V220" s="302"/>
      <c r="W220" s="302"/>
      <c r="X220" s="302"/>
      <c r="Y220" s="302"/>
      <c r="Z220" s="302"/>
    </row>
    <row r="221" spans="1:26" ht="13.8" x14ac:dyDescent="0.3">
      <c r="A221" s="324" t="s">
        <v>191</v>
      </c>
      <c r="B221" s="425" t="s">
        <v>270</v>
      </c>
      <c r="C221" s="424" t="s">
        <v>0</v>
      </c>
      <c r="D221" s="327">
        <v>2.3544</v>
      </c>
      <c r="E221" s="327"/>
      <c r="F221" s="328"/>
      <c r="G221" s="329"/>
      <c r="H221" s="303"/>
      <c r="I221" s="327">
        <v>2.3544</v>
      </c>
      <c r="J221" s="327"/>
      <c r="K221" s="302"/>
      <c r="L221" s="302"/>
      <c r="M221" s="302"/>
      <c r="N221" s="302"/>
      <c r="O221" s="302"/>
      <c r="P221" s="302"/>
      <c r="Q221" s="302"/>
      <c r="R221" s="302"/>
      <c r="S221" s="302"/>
      <c r="T221" s="302"/>
      <c r="U221" s="302"/>
      <c r="V221" s="302"/>
      <c r="W221" s="302"/>
      <c r="X221" s="302"/>
      <c r="Y221" s="302"/>
      <c r="Z221" s="302"/>
    </row>
    <row r="222" spans="1:26" ht="13.8" x14ac:dyDescent="0.3">
      <c r="A222" s="324" t="s">
        <v>192</v>
      </c>
      <c r="B222" s="325" t="s">
        <v>271</v>
      </c>
      <c r="C222" s="424" t="s">
        <v>0</v>
      </c>
      <c r="D222" s="327">
        <v>7.87</v>
      </c>
      <c r="E222" s="327"/>
      <c r="F222" s="328"/>
      <c r="G222" s="329"/>
      <c r="H222" s="303"/>
      <c r="I222" s="327">
        <v>7.87</v>
      </c>
      <c r="J222" s="327"/>
      <c r="K222" s="302"/>
      <c r="L222" s="302"/>
      <c r="M222" s="302"/>
      <c r="N222" s="302"/>
      <c r="O222" s="302"/>
      <c r="P222" s="302"/>
      <c r="Q222" s="302"/>
      <c r="R222" s="302"/>
      <c r="S222" s="302"/>
      <c r="T222" s="302"/>
      <c r="U222" s="302"/>
      <c r="V222" s="302"/>
      <c r="W222" s="302"/>
      <c r="X222" s="302"/>
      <c r="Y222" s="302"/>
      <c r="Z222" s="302"/>
    </row>
    <row r="223" spans="1:26" ht="14.4" x14ac:dyDescent="0.3">
      <c r="A223" s="324" t="s">
        <v>193</v>
      </c>
      <c r="B223" s="426" t="s">
        <v>272</v>
      </c>
      <c r="C223" s="424" t="s">
        <v>0</v>
      </c>
      <c r="D223" s="327">
        <v>123.3</v>
      </c>
      <c r="E223" s="327"/>
      <c r="F223" s="328"/>
      <c r="G223" s="329"/>
      <c r="H223" s="303"/>
      <c r="I223" s="327">
        <v>123.3</v>
      </c>
      <c r="J223" s="327"/>
      <c r="K223" s="302"/>
      <c r="L223" s="302"/>
      <c r="M223" s="302"/>
      <c r="N223" s="302"/>
      <c r="O223" s="302"/>
      <c r="P223" s="302"/>
      <c r="Q223" s="302"/>
      <c r="R223" s="302"/>
      <c r="S223" s="302"/>
      <c r="T223" s="302"/>
      <c r="U223" s="302"/>
      <c r="V223" s="302"/>
      <c r="W223" s="302"/>
      <c r="X223" s="302"/>
      <c r="Y223" s="302"/>
      <c r="Z223" s="302"/>
    </row>
    <row r="224" spans="1:26" ht="13.8" x14ac:dyDescent="0.3">
      <c r="A224" s="324" t="s">
        <v>194</v>
      </c>
      <c r="B224" s="325" t="s">
        <v>273</v>
      </c>
      <c r="C224" s="424" t="s">
        <v>13</v>
      </c>
      <c r="D224" s="327">
        <v>60.42</v>
      </c>
      <c r="E224" s="327"/>
      <c r="F224" s="328"/>
      <c r="G224" s="329"/>
      <c r="H224" s="303"/>
      <c r="I224" s="327">
        <v>60.42</v>
      </c>
      <c r="J224" s="327"/>
      <c r="K224" s="302"/>
      <c r="L224" s="302"/>
      <c r="M224" s="302"/>
      <c r="N224" s="302"/>
      <c r="O224" s="302"/>
      <c r="P224" s="302"/>
      <c r="Q224" s="302"/>
      <c r="R224" s="302"/>
      <c r="S224" s="302"/>
      <c r="T224" s="302"/>
      <c r="U224" s="302"/>
      <c r="V224" s="302"/>
      <c r="W224" s="302"/>
      <c r="X224" s="302"/>
      <c r="Y224" s="302"/>
      <c r="Z224" s="302"/>
    </row>
    <row r="225" spans="1:26" ht="14.4" thickBot="1" x14ac:dyDescent="0.35">
      <c r="A225" s="324" t="s">
        <v>195</v>
      </c>
      <c r="B225" s="427" t="s">
        <v>274</v>
      </c>
      <c r="C225" s="424" t="s">
        <v>0</v>
      </c>
      <c r="D225" s="379">
        <v>0.34</v>
      </c>
      <c r="E225" s="379"/>
      <c r="F225" s="328"/>
      <c r="G225" s="329"/>
      <c r="H225" s="303"/>
      <c r="I225" s="379">
        <v>0.34</v>
      </c>
      <c r="J225" s="379"/>
      <c r="K225" s="302"/>
      <c r="L225" s="302"/>
      <c r="M225" s="302"/>
      <c r="N225" s="302"/>
      <c r="O225" s="302"/>
      <c r="P225" s="302"/>
      <c r="Q225" s="302"/>
      <c r="R225" s="302"/>
      <c r="S225" s="302"/>
      <c r="T225" s="302"/>
      <c r="U225" s="302"/>
      <c r="V225" s="302"/>
      <c r="W225" s="302"/>
      <c r="X225" s="302"/>
      <c r="Y225" s="302"/>
      <c r="Z225" s="302"/>
    </row>
    <row r="226" spans="1:26" ht="16.2" thickBot="1" x14ac:dyDescent="0.35">
      <c r="A226" s="306">
        <v>12</v>
      </c>
      <c r="B226" s="307" t="s">
        <v>109</v>
      </c>
      <c r="C226" s="307"/>
      <c r="D226" s="363"/>
      <c r="E226" s="363"/>
      <c r="F226" s="381"/>
      <c r="G226" s="382"/>
      <c r="H226" s="303"/>
      <c r="I226" s="344"/>
      <c r="J226" s="344"/>
      <c r="K226" s="302"/>
      <c r="L226" s="302"/>
      <c r="M226" s="302"/>
      <c r="N226" s="302"/>
      <c r="O226" s="302"/>
      <c r="P226" s="302"/>
      <c r="Q226" s="302"/>
      <c r="R226" s="302"/>
      <c r="S226" s="302"/>
      <c r="T226" s="302"/>
      <c r="U226" s="302"/>
      <c r="V226" s="302"/>
      <c r="W226" s="302"/>
      <c r="X226" s="302"/>
      <c r="Y226" s="302"/>
      <c r="Z226" s="302"/>
    </row>
    <row r="227" spans="1:26" ht="13.8" x14ac:dyDescent="0.3">
      <c r="A227" s="324" t="s">
        <v>196</v>
      </c>
      <c r="B227" s="421" t="s">
        <v>275</v>
      </c>
      <c r="C227" s="428" t="s">
        <v>13</v>
      </c>
      <c r="D227" s="423">
        <v>102.7</v>
      </c>
      <c r="E227" s="423"/>
      <c r="F227" s="328"/>
      <c r="G227" s="329"/>
      <c r="H227" s="303"/>
      <c r="I227" s="331">
        <v>102.7</v>
      </c>
      <c r="J227" s="331"/>
      <c r="K227" s="302"/>
      <c r="L227" s="302"/>
      <c r="M227" s="302"/>
      <c r="N227" s="302"/>
      <c r="O227" s="302"/>
      <c r="P227" s="302"/>
      <c r="Q227" s="302"/>
      <c r="R227" s="302"/>
      <c r="S227" s="302"/>
      <c r="T227" s="302"/>
      <c r="U227" s="302"/>
      <c r="V227" s="302"/>
      <c r="W227" s="302"/>
      <c r="X227" s="302"/>
      <c r="Y227" s="302"/>
      <c r="Z227" s="302"/>
    </row>
    <row r="228" spans="1:26" ht="13.8" x14ac:dyDescent="0.3">
      <c r="A228" s="324" t="s">
        <v>121</v>
      </c>
      <c r="B228" s="415" t="s">
        <v>276</v>
      </c>
      <c r="C228" s="375" t="s">
        <v>13</v>
      </c>
      <c r="D228" s="429">
        <v>11.8</v>
      </c>
      <c r="E228" s="429"/>
      <c r="F228" s="328"/>
      <c r="G228" s="329"/>
      <c r="H228" s="303"/>
      <c r="I228" s="429">
        <v>11.8</v>
      </c>
      <c r="J228" s="331"/>
      <c r="K228" s="302"/>
      <c r="L228" s="302"/>
      <c r="M228" s="302"/>
      <c r="N228" s="302"/>
      <c r="O228" s="302"/>
      <c r="P228" s="302"/>
      <c r="Q228" s="302"/>
      <c r="R228" s="302"/>
      <c r="S228" s="302"/>
      <c r="T228" s="302"/>
      <c r="U228" s="302"/>
      <c r="V228" s="302"/>
      <c r="W228" s="302"/>
      <c r="X228" s="302"/>
      <c r="Y228" s="302"/>
      <c r="Z228" s="302"/>
    </row>
    <row r="229" spans="1:26" ht="15.6" x14ac:dyDescent="0.3">
      <c r="A229" s="384"/>
      <c r="B229" s="385" t="s">
        <v>380</v>
      </c>
      <c r="C229" s="386">
        <v>-1</v>
      </c>
      <c r="D229" s="387">
        <v>0.95</v>
      </c>
      <c r="E229" s="328"/>
      <c r="F229" s="387">
        <v>2.0499999999999998</v>
      </c>
      <c r="G229" s="362"/>
      <c r="H229" s="303"/>
      <c r="I229" s="388">
        <f>D229*F229*C229</f>
        <v>-1.9474999999999998</v>
      </c>
      <c r="J229" s="331">
        <f>I228+I229</f>
        <v>9.8525000000000009</v>
      </c>
      <c r="K229" s="302"/>
      <c r="L229" s="302"/>
      <c r="M229" s="302"/>
      <c r="N229" s="302"/>
      <c r="O229" s="302"/>
      <c r="P229" s="302"/>
      <c r="Q229" s="302"/>
      <c r="R229" s="302"/>
      <c r="S229" s="302"/>
      <c r="T229" s="302"/>
      <c r="U229" s="302"/>
      <c r="V229" s="302"/>
      <c r="W229" s="302"/>
      <c r="X229" s="302"/>
      <c r="Y229" s="302"/>
      <c r="Z229" s="302"/>
    </row>
    <row r="230" spans="1:26" ht="14.4" thickBot="1" x14ac:dyDescent="0.35">
      <c r="A230" s="376" t="s">
        <v>122</v>
      </c>
      <c r="B230" s="430" t="s">
        <v>277</v>
      </c>
      <c r="C230" s="431" t="s">
        <v>0</v>
      </c>
      <c r="D230" s="432">
        <v>14.85</v>
      </c>
      <c r="E230" s="432"/>
      <c r="F230" s="328">
        <v>0.22</v>
      </c>
      <c r="G230" s="329"/>
      <c r="H230" s="303"/>
      <c r="I230" s="331">
        <f>D230*F230</f>
        <v>3.2669999999999999</v>
      </c>
      <c r="J230" s="331"/>
      <c r="K230" s="302"/>
      <c r="L230" s="302"/>
      <c r="M230" s="302"/>
      <c r="N230" s="302"/>
      <c r="O230" s="302"/>
      <c r="P230" s="302"/>
      <c r="Q230" s="302"/>
      <c r="R230" s="302"/>
      <c r="S230" s="302"/>
      <c r="T230" s="302"/>
      <c r="U230" s="302"/>
      <c r="V230" s="302"/>
      <c r="W230" s="302"/>
      <c r="X230" s="302"/>
      <c r="Y230" s="302"/>
      <c r="Z230" s="302"/>
    </row>
    <row r="231" spans="1:26" ht="16.2" thickBot="1" x14ac:dyDescent="0.35">
      <c r="A231" s="306">
        <v>13</v>
      </c>
      <c r="B231" s="307" t="s">
        <v>89</v>
      </c>
      <c r="C231" s="307"/>
      <c r="D231" s="363"/>
      <c r="E231" s="363"/>
      <c r="F231" s="381"/>
      <c r="G231" s="382"/>
      <c r="H231" s="303"/>
      <c r="I231" s="344"/>
      <c r="J231" s="344"/>
      <c r="K231" s="302"/>
      <c r="L231" s="302"/>
      <c r="M231" s="302"/>
      <c r="N231" s="302"/>
      <c r="O231" s="302"/>
      <c r="P231" s="302"/>
      <c r="Q231" s="302"/>
      <c r="R231" s="302"/>
      <c r="S231" s="302"/>
      <c r="T231" s="302"/>
      <c r="U231" s="302"/>
      <c r="V231" s="302"/>
      <c r="W231" s="302"/>
      <c r="X231" s="302"/>
      <c r="Y231" s="302"/>
      <c r="Z231" s="302"/>
    </row>
    <row r="232" spans="1:26" ht="13.8" x14ac:dyDescent="0.3">
      <c r="A232" s="324" t="s">
        <v>197</v>
      </c>
      <c r="B232" s="421" t="s">
        <v>278</v>
      </c>
      <c r="C232" s="422" t="s">
        <v>0</v>
      </c>
      <c r="D232" s="423"/>
      <c r="E232" s="423"/>
      <c r="F232" s="328"/>
      <c r="G232" s="329"/>
      <c r="H232" s="303"/>
      <c r="I232" s="331"/>
      <c r="J232" s="331"/>
      <c r="K232" s="302"/>
      <c r="L232" s="302"/>
      <c r="M232" s="302"/>
      <c r="N232" s="302"/>
      <c r="O232" s="302"/>
      <c r="P232" s="302"/>
      <c r="Q232" s="302"/>
      <c r="R232" s="302"/>
      <c r="S232" s="302"/>
      <c r="T232" s="302"/>
      <c r="U232" s="302"/>
      <c r="V232" s="302"/>
      <c r="W232" s="302"/>
      <c r="X232" s="302"/>
      <c r="Y232" s="302"/>
      <c r="Z232" s="302"/>
    </row>
    <row r="233" spans="1:26" ht="13.8" x14ac:dyDescent="0.3">
      <c r="A233" s="332"/>
      <c r="B233" s="357" t="s">
        <v>404</v>
      </c>
      <c r="C233" s="326">
        <v>1</v>
      </c>
      <c r="D233" s="327">
        <v>2.2599999999999998</v>
      </c>
      <c r="E233" s="327"/>
      <c r="F233" s="328">
        <v>2.54</v>
      </c>
      <c r="G233" s="329"/>
      <c r="H233" s="303"/>
      <c r="I233" s="330">
        <f t="shared" ref="I233:I236" si="20">C233*D233*F233</f>
        <v>5.7403999999999993</v>
      </c>
      <c r="J233" s="331"/>
      <c r="K233" s="302"/>
      <c r="L233" s="302"/>
      <c r="M233" s="302"/>
      <c r="N233" s="302"/>
      <c r="O233" s="302"/>
      <c r="P233" s="302"/>
      <c r="Q233" s="302"/>
      <c r="R233" s="302"/>
      <c r="S233" s="302"/>
      <c r="T233" s="302"/>
      <c r="U233" s="302"/>
      <c r="V233" s="302"/>
      <c r="W233" s="302"/>
      <c r="X233" s="302"/>
      <c r="Y233" s="302"/>
      <c r="Z233" s="302"/>
    </row>
    <row r="234" spans="1:26" ht="13.8" x14ac:dyDescent="0.3">
      <c r="A234" s="332"/>
      <c r="B234" s="357" t="s">
        <v>409</v>
      </c>
      <c r="C234" s="326">
        <v>1</v>
      </c>
      <c r="D234" s="327">
        <v>2.4500000000000002</v>
      </c>
      <c r="E234" s="327"/>
      <c r="F234" s="328">
        <v>2.54</v>
      </c>
      <c r="G234" s="329"/>
      <c r="H234" s="303"/>
      <c r="I234" s="330">
        <f t="shared" si="20"/>
        <v>6.2230000000000008</v>
      </c>
      <c r="J234" s="331"/>
      <c r="K234" s="302"/>
      <c r="L234" s="302"/>
      <c r="M234" s="302"/>
      <c r="N234" s="302"/>
      <c r="O234" s="302"/>
      <c r="P234" s="302"/>
      <c r="Q234" s="302"/>
      <c r="R234" s="302"/>
      <c r="S234" s="302"/>
      <c r="T234" s="302"/>
      <c r="U234" s="302"/>
      <c r="V234" s="302"/>
      <c r="W234" s="302"/>
      <c r="X234" s="302"/>
      <c r="Y234" s="302"/>
      <c r="Z234" s="302"/>
    </row>
    <row r="235" spans="1:26" ht="13.8" x14ac:dyDescent="0.3">
      <c r="A235" s="332"/>
      <c r="B235" s="357" t="s">
        <v>410</v>
      </c>
      <c r="C235" s="326">
        <v>1</v>
      </c>
      <c r="D235" s="327">
        <v>0.4</v>
      </c>
      <c r="E235" s="327"/>
      <c r="F235" s="328">
        <v>2.54</v>
      </c>
      <c r="G235" s="329"/>
      <c r="H235" s="303"/>
      <c r="I235" s="330">
        <f t="shared" si="20"/>
        <v>1.016</v>
      </c>
      <c r="J235" s="331"/>
      <c r="K235" s="302"/>
      <c r="L235" s="302"/>
      <c r="M235" s="302"/>
      <c r="N235" s="302"/>
      <c r="O235" s="302"/>
      <c r="P235" s="302"/>
      <c r="Q235" s="302"/>
      <c r="R235" s="302"/>
      <c r="S235" s="302"/>
      <c r="T235" s="302"/>
      <c r="U235" s="302"/>
      <c r="V235" s="302"/>
      <c r="W235" s="302"/>
      <c r="X235" s="302"/>
      <c r="Y235" s="302"/>
      <c r="Z235" s="302"/>
    </row>
    <row r="236" spans="1:26" ht="13.8" x14ac:dyDescent="0.3">
      <c r="A236" s="332"/>
      <c r="B236" s="357" t="s">
        <v>411</v>
      </c>
      <c r="C236" s="326">
        <v>1</v>
      </c>
      <c r="D236" s="327">
        <v>1.5</v>
      </c>
      <c r="E236" s="327"/>
      <c r="F236" s="328">
        <v>2.54</v>
      </c>
      <c r="G236" s="329"/>
      <c r="H236" s="303"/>
      <c r="I236" s="330">
        <f t="shared" si="20"/>
        <v>3.81</v>
      </c>
      <c r="J236" s="331"/>
      <c r="K236" s="302"/>
      <c r="L236" s="302"/>
      <c r="M236" s="302"/>
      <c r="N236" s="302"/>
      <c r="O236" s="302"/>
      <c r="P236" s="302"/>
      <c r="Q236" s="302"/>
      <c r="R236" s="302"/>
      <c r="S236" s="302"/>
      <c r="T236" s="302"/>
      <c r="U236" s="302"/>
      <c r="V236" s="302"/>
      <c r="W236" s="302"/>
      <c r="X236" s="302"/>
      <c r="Y236" s="302"/>
      <c r="Z236" s="302"/>
    </row>
    <row r="237" spans="1:26" ht="15.6" x14ac:dyDescent="0.3">
      <c r="A237" s="384"/>
      <c r="B237" s="385" t="s">
        <v>380</v>
      </c>
      <c r="C237" s="386">
        <v>-1</v>
      </c>
      <c r="D237" s="387">
        <v>0.95</v>
      </c>
      <c r="E237" s="328"/>
      <c r="F237" s="433">
        <v>2.0499999999999998</v>
      </c>
      <c r="G237" s="362"/>
      <c r="H237" s="303"/>
      <c r="I237" s="388">
        <f>D237*F237*C237</f>
        <v>-1.9474999999999998</v>
      </c>
      <c r="J237" s="331"/>
      <c r="K237" s="302"/>
      <c r="L237" s="302"/>
      <c r="M237" s="302"/>
      <c r="N237" s="302"/>
      <c r="O237" s="302"/>
      <c r="P237" s="302"/>
      <c r="Q237" s="302"/>
      <c r="R237" s="302"/>
      <c r="S237" s="302"/>
      <c r="T237" s="302"/>
      <c r="U237" s="302"/>
      <c r="V237" s="302"/>
      <c r="W237" s="302"/>
      <c r="X237" s="302"/>
      <c r="Y237" s="302"/>
      <c r="Z237" s="302"/>
    </row>
    <row r="238" spans="1:26" ht="13.8" x14ac:dyDescent="0.3">
      <c r="A238" s="332"/>
      <c r="B238" s="357" t="s">
        <v>414</v>
      </c>
      <c r="C238" s="326">
        <v>1</v>
      </c>
      <c r="D238" s="358">
        <v>4.53</v>
      </c>
      <c r="E238" s="358"/>
      <c r="F238" s="328">
        <v>2.54</v>
      </c>
      <c r="G238" s="362"/>
      <c r="H238" s="303"/>
      <c r="I238" s="330">
        <f t="shared" ref="I238:I239" si="21">C238*D238*F238</f>
        <v>11.506200000000002</v>
      </c>
      <c r="J238" s="331"/>
      <c r="K238" s="302"/>
      <c r="L238" s="302"/>
      <c r="M238" s="302"/>
      <c r="N238" s="302"/>
      <c r="O238" s="302"/>
      <c r="P238" s="302"/>
      <c r="Q238" s="302"/>
      <c r="R238" s="302"/>
      <c r="S238" s="302"/>
      <c r="T238" s="302"/>
      <c r="U238" s="302"/>
      <c r="V238" s="302"/>
      <c r="W238" s="302"/>
      <c r="X238" s="302"/>
      <c r="Y238" s="302"/>
      <c r="Z238" s="302"/>
    </row>
    <row r="239" spans="1:26" ht="13.8" x14ac:dyDescent="0.3">
      <c r="A239" s="332"/>
      <c r="B239" s="357" t="s">
        <v>412</v>
      </c>
      <c r="C239" s="326">
        <v>1</v>
      </c>
      <c r="D239" s="327">
        <v>1.86</v>
      </c>
      <c r="E239" s="327"/>
      <c r="F239" s="328">
        <v>2.54</v>
      </c>
      <c r="G239" s="329"/>
      <c r="H239" s="303"/>
      <c r="I239" s="330">
        <f t="shared" si="21"/>
        <v>4.7244000000000002</v>
      </c>
      <c r="J239" s="337">
        <f>I228+I229+I230+I231+I232+I233+I234+I235+I236+I237+I239</f>
        <v>32.6858</v>
      </c>
      <c r="K239" s="302"/>
      <c r="L239" s="302"/>
      <c r="M239" s="302"/>
      <c r="N239" s="302"/>
      <c r="O239" s="302"/>
      <c r="P239" s="302"/>
      <c r="Q239" s="302"/>
      <c r="R239" s="302"/>
      <c r="S239" s="302"/>
      <c r="T239" s="302"/>
      <c r="U239" s="302"/>
      <c r="V239" s="302"/>
      <c r="W239" s="302"/>
      <c r="X239" s="302"/>
      <c r="Y239" s="302"/>
      <c r="Z239" s="302"/>
    </row>
    <row r="240" spans="1:26" ht="14.4" thickBot="1" x14ac:dyDescent="0.35">
      <c r="A240" s="324" t="s">
        <v>198</v>
      </c>
      <c r="B240" s="421" t="s">
        <v>279</v>
      </c>
      <c r="C240" s="422" t="s">
        <v>13</v>
      </c>
      <c r="D240" s="423">
        <v>37.1</v>
      </c>
      <c r="E240" s="423"/>
      <c r="F240" s="328"/>
      <c r="G240" s="329"/>
      <c r="H240" s="303"/>
      <c r="I240" s="331">
        <v>37.1</v>
      </c>
      <c r="J240" s="331"/>
      <c r="K240" s="302"/>
      <c r="L240" s="302"/>
      <c r="M240" s="302"/>
      <c r="N240" s="302"/>
      <c r="O240" s="302"/>
      <c r="P240" s="302"/>
      <c r="Q240" s="302"/>
      <c r="R240" s="302"/>
      <c r="S240" s="302"/>
      <c r="T240" s="302"/>
      <c r="U240" s="302"/>
      <c r="V240" s="302"/>
      <c r="W240" s="302"/>
      <c r="X240" s="302"/>
      <c r="Y240" s="302"/>
      <c r="Z240" s="302"/>
    </row>
    <row r="241" spans="1:26" ht="16.2" thickBot="1" x14ac:dyDescent="0.35">
      <c r="A241" s="306">
        <v>14</v>
      </c>
      <c r="B241" s="307" t="s">
        <v>65</v>
      </c>
      <c r="C241" s="307"/>
      <c r="D241" s="363"/>
      <c r="E241" s="363"/>
      <c r="F241" s="334"/>
      <c r="G241" s="335"/>
      <c r="H241" s="303"/>
      <c r="I241" s="337"/>
      <c r="J241" s="337"/>
      <c r="K241" s="302"/>
      <c r="L241" s="302"/>
      <c r="M241" s="302"/>
      <c r="N241" s="302"/>
      <c r="O241" s="302"/>
      <c r="P241" s="302"/>
      <c r="Q241" s="302"/>
      <c r="R241" s="302"/>
      <c r="S241" s="302"/>
      <c r="T241" s="302"/>
      <c r="U241" s="302"/>
      <c r="V241" s="302"/>
      <c r="W241" s="302"/>
      <c r="X241" s="302"/>
      <c r="Y241" s="302"/>
      <c r="Z241" s="302"/>
    </row>
    <row r="242" spans="1:26" ht="13.8" x14ac:dyDescent="0.3">
      <c r="A242" s="324" t="s">
        <v>199</v>
      </c>
      <c r="B242" s="421" t="s">
        <v>280</v>
      </c>
      <c r="C242" s="422"/>
      <c r="D242" s="423"/>
      <c r="E242" s="423"/>
      <c r="F242" s="328"/>
      <c r="G242" s="329"/>
      <c r="H242" s="303"/>
      <c r="I242" s="331"/>
      <c r="J242" s="331"/>
      <c r="K242" s="302"/>
      <c r="L242" s="302"/>
      <c r="M242" s="302"/>
      <c r="N242" s="302"/>
      <c r="O242" s="302"/>
      <c r="P242" s="302"/>
      <c r="Q242" s="302"/>
      <c r="R242" s="302"/>
      <c r="S242" s="302"/>
      <c r="T242" s="302"/>
      <c r="U242" s="302"/>
      <c r="V242" s="302"/>
      <c r="W242" s="302"/>
      <c r="X242" s="302"/>
      <c r="Y242" s="302"/>
      <c r="Z242" s="302"/>
    </row>
    <row r="243" spans="1:26" ht="13.8" x14ac:dyDescent="0.3">
      <c r="A243" s="324" t="s">
        <v>200</v>
      </c>
      <c r="B243" s="421" t="s">
        <v>281</v>
      </c>
      <c r="C243" s="422" t="s">
        <v>11</v>
      </c>
      <c r="D243" s="423">
        <v>3</v>
      </c>
      <c r="E243" s="423"/>
      <c r="F243" s="328"/>
      <c r="G243" s="329"/>
      <c r="H243" s="303"/>
      <c r="I243" s="331">
        <v>3</v>
      </c>
      <c r="J243" s="331"/>
      <c r="K243" s="302"/>
      <c r="L243" s="302"/>
      <c r="M243" s="302"/>
      <c r="N243" s="302"/>
      <c r="O243" s="302"/>
      <c r="P243" s="302"/>
      <c r="Q243" s="302"/>
      <c r="R243" s="302"/>
      <c r="S243" s="302"/>
      <c r="T243" s="302"/>
      <c r="U243" s="302"/>
      <c r="V243" s="302"/>
      <c r="W243" s="302"/>
      <c r="X243" s="302"/>
      <c r="Y243" s="302"/>
      <c r="Z243" s="302"/>
    </row>
    <row r="244" spans="1:26" ht="13.8" x14ac:dyDescent="0.3">
      <c r="A244" s="324" t="s">
        <v>202</v>
      </c>
      <c r="B244" s="421" t="s">
        <v>282</v>
      </c>
      <c r="C244" s="422" t="s">
        <v>11</v>
      </c>
      <c r="D244" s="327">
        <v>4</v>
      </c>
      <c r="E244" s="327"/>
      <c r="F244" s="328"/>
      <c r="G244" s="329"/>
      <c r="H244" s="303"/>
      <c r="I244" s="331">
        <v>4</v>
      </c>
      <c r="J244" s="331"/>
      <c r="K244" s="302"/>
      <c r="L244" s="302"/>
      <c r="M244" s="302"/>
      <c r="N244" s="302"/>
      <c r="O244" s="302"/>
      <c r="P244" s="302"/>
      <c r="Q244" s="302"/>
      <c r="R244" s="302"/>
      <c r="S244" s="302"/>
      <c r="T244" s="302"/>
      <c r="U244" s="302"/>
      <c r="V244" s="302"/>
      <c r="W244" s="302"/>
      <c r="X244" s="302"/>
      <c r="Y244" s="302"/>
      <c r="Z244" s="302"/>
    </row>
    <row r="245" spans="1:26" ht="13.8" x14ac:dyDescent="0.3">
      <c r="A245" s="324" t="s">
        <v>203</v>
      </c>
      <c r="B245" s="421" t="s">
        <v>328</v>
      </c>
      <c r="C245" s="422" t="s">
        <v>11</v>
      </c>
      <c r="D245" s="379">
        <v>2</v>
      </c>
      <c r="E245" s="379"/>
      <c r="F245" s="328"/>
      <c r="G245" s="329"/>
      <c r="H245" s="303"/>
      <c r="I245" s="331">
        <v>2</v>
      </c>
      <c r="J245" s="331"/>
      <c r="K245" s="302"/>
      <c r="L245" s="302"/>
      <c r="M245" s="302"/>
      <c r="N245" s="302"/>
      <c r="O245" s="302"/>
      <c r="P245" s="302"/>
      <c r="Q245" s="302"/>
      <c r="R245" s="302"/>
      <c r="S245" s="302"/>
      <c r="T245" s="302"/>
      <c r="U245" s="302"/>
      <c r="V245" s="302"/>
      <c r="W245" s="302"/>
      <c r="X245" s="302"/>
      <c r="Y245" s="302"/>
      <c r="Z245" s="302"/>
    </row>
    <row r="246" spans="1:26" ht="13.8" x14ac:dyDescent="0.3">
      <c r="A246" s="324" t="s">
        <v>204</v>
      </c>
      <c r="B246" s="421" t="s">
        <v>283</v>
      </c>
      <c r="C246" s="422" t="s">
        <v>11</v>
      </c>
      <c r="D246" s="423">
        <v>2</v>
      </c>
      <c r="E246" s="423"/>
      <c r="F246" s="328"/>
      <c r="G246" s="329"/>
      <c r="H246" s="303"/>
      <c r="I246" s="331">
        <v>2</v>
      </c>
      <c r="J246" s="331"/>
      <c r="K246" s="302"/>
      <c r="L246" s="302"/>
      <c r="M246" s="302"/>
      <c r="N246" s="302"/>
      <c r="O246" s="302"/>
      <c r="P246" s="302"/>
      <c r="Q246" s="302"/>
      <c r="R246" s="302"/>
      <c r="S246" s="302"/>
      <c r="T246" s="302"/>
      <c r="U246" s="302"/>
      <c r="V246" s="302"/>
      <c r="W246" s="302"/>
      <c r="X246" s="302"/>
      <c r="Y246" s="302"/>
      <c r="Z246" s="302"/>
    </row>
    <row r="247" spans="1:26" ht="13.8" x14ac:dyDescent="0.3">
      <c r="A247" s="324" t="s">
        <v>205</v>
      </c>
      <c r="B247" s="421" t="s">
        <v>284</v>
      </c>
      <c r="C247" s="422" t="s">
        <v>12</v>
      </c>
      <c r="D247" s="423">
        <v>1</v>
      </c>
      <c r="E247" s="423"/>
      <c r="F247" s="328"/>
      <c r="G247" s="329"/>
      <c r="H247" s="303"/>
      <c r="I247" s="331">
        <v>1</v>
      </c>
      <c r="J247" s="331"/>
      <c r="K247" s="302"/>
      <c r="L247" s="302"/>
      <c r="M247" s="302"/>
      <c r="N247" s="302"/>
      <c r="O247" s="302"/>
      <c r="P247" s="302"/>
      <c r="Q247" s="302"/>
      <c r="R247" s="302"/>
      <c r="S247" s="302"/>
      <c r="T247" s="302"/>
      <c r="U247" s="302"/>
      <c r="V247" s="302"/>
      <c r="W247" s="302"/>
      <c r="X247" s="302"/>
      <c r="Y247" s="302"/>
      <c r="Z247" s="302"/>
    </row>
    <row r="248" spans="1:26" ht="13.8" x14ac:dyDescent="0.3">
      <c r="A248" s="324" t="s">
        <v>206</v>
      </c>
      <c r="B248" s="421" t="s">
        <v>285</v>
      </c>
      <c r="C248" s="422" t="s">
        <v>12</v>
      </c>
      <c r="D248" s="423">
        <v>1</v>
      </c>
      <c r="E248" s="423"/>
      <c r="F248" s="328"/>
      <c r="G248" s="329"/>
      <c r="H248" s="303"/>
      <c r="I248" s="331">
        <v>1</v>
      </c>
      <c r="J248" s="331"/>
      <c r="K248" s="302"/>
      <c r="L248" s="302"/>
      <c r="M248" s="302"/>
      <c r="N248" s="302"/>
      <c r="O248" s="302"/>
      <c r="P248" s="302"/>
      <c r="Q248" s="302"/>
      <c r="R248" s="302"/>
      <c r="S248" s="302"/>
      <c r="T248" s="302"/>
      <c r="U248" s="302"/>
      <c r="V248" s="302"/>
      <c r="W248" s="302"/>
      <c r="X248" s="302"/>
      <c r="Y248" s="302"/>
      <c r="Z248" s="302"/>
    </row>
    <row r="249" spans="1:26" ht="14.4" thickBot="1" x14ac:dyDescent="0.35">
      <c r="A249" s="376" t="s">
        <v>207</v>
      </c>
      <c r="B249" s="427" t="s">
        <v>286</v>
      </c>
      <c r="C249" s="431" t="s">
        <v>12</v>
      </c>
      <c r="D249" s="379">
        <v>1</v>
      </c>
      <c r="E249" s="379"/>
      <c r="F249" s="328"/>
      <c r="G249" s="329"/>
      <c r="H249" s="303"/>
      <c r="I249" s="331">
        <v>1</v>
      </c>
      <c r="J249" s="331"/>
      <c r="K249" s="302"/>
      <c r="L249" s="302"/>
      <c r="M249" s="302"/>
      <c r="N249" s="302"/>
      <c r="O249" s="302"/>
      <c r="P249" s="302"/>
      <c r="Q249" s="302"/>
      <c r="R249" s="302"/>
      <c r="S249" s="302"/>
      <c r="T249" s="302"/>
      <c r="U249" s="302"/>
      <c r="V249" s="302"/>
      <c r="W249" s="302"/>
      <c r="X249" s="302"/>
      <c r="Y249" s="302"/>
      <c r="Z249" s="302"/>
    </row>
    <row r="250" spans="1:26" ht="16.2" thickBot="1" x14ac:dyDescent="0.35">
      <c r="A250" s="306">
        <v>15</v>
      </c>
      <c r="B250" s="307" t="s">
        <v>23</v>
      </c>
      <c r="C250" s="307"/>
      <c r="D250" s="363"/>
      <c r="E250" s="363"/>
      <c r="F250" s="334"/>
      <c r="G250" s="335"/>
      <c r="H250" s="303"/>
      <c r="I250" s="337"/>
      <c r="J250" s="337"/>
      <c r="K250" s="302"/>
      <c r="L250" s="302"/>
      <c r="M250" s="302"/>
      <c r="N250" s="302"/>
      <c r="O250" s="302"/>
      <c r="P250" s="302"/>
      <c r="Q250" s="302"/>
      <c r="R250" s="302"/>
      <c r="S250" s="302"/>
      <c r="T250" s="302"/>
      <c r="U250" s="302"/>
      <c r="V250" s="302"/>
      <c r="W250" s="302"/>
      <c r="X250" s="302"/>
      <c r="Y250" s="302"/>
      <c r="Z250" s="302"/>
    </row>
    <row r="251" spans="1:26" ht="13.8" x14ac:dyDescent="0.3">
      <c r="A251" s="338" t="s">
        <v>208</v>
      </c>
      <c r="B251" s="339" t="s">
        <v>287</v>
      </c>
      <c r="C251" s="434" t="s">
        <v>0</v>
      </c>
      <c r="D251" s="341"/>
      <c r="E251" s="341"/>
      <c r="F251" s="328"/>
      <c r="G251" s="329"/>
      <c r="H251" s="303"/>
      <c r="I251" s="331"/>
      <c r="J251" s="331"/>
      <c r="K251" s="302"/>
      <c r="L251" s="302"/>
      <c r="M251" s="302"/>
      <c r="N251" s="302"/>
      <c r="O251" s="302"/>
      <c r="P251" s="302"/>
      <c r="Q251" s="302"/>
      <c r="R251" s="302"/>
      <c r="S251" s="302"/>
      <c r="T251" s="302"/>
      <c r="U251" s="302"/>
      <c r="V251" s="302"/>
      <c r="W251" s="302"/>
      <c r="X251" s="302"/>
      <c r="Y251" s="302"/>
      <c r="Z251" s="302"/>
    </row>
    <row r="252" spans="1:26" ht="13.8" x14ac:dyDescent="0.3">
      <c r="A252" s="332"/>
      <c r="B252" s="357" t="s">
        <v>394</v>
      </c>
      <c r="C252" s="326">
        <v>1</v>
      </c>
      <c r="D252" s="327">
        <v>6.4</v>
      </c>
      <c r="E252" s="327"/>
      <c r="F252" s="328">
        <v>3.5</v>
      </c>
      <c r="G252" s="329"/>
      <c r="H252" s="303"/>
      <c r="I252" s="330">
        <f>D252*F252</f>
        <v>22.400000000000002</v>
      </c>
      <c r="J252" s="331"/>
      <c r="K252" s="302"/>
      <c r="L252" s="302"/>
      <c r="M252" s="302"/>
      <c r="N252" s="302"/>
      <c r="O252" s="302"/>
      <c r="P252" s="302"/>
      <c r="Q252" s="302"/>
      <c r="R252" s="302"/>
      <c r="S252" s="302"/>
      <c r="T252" s="302"/>
      <c r="U252" s="302"/>
      <c r="V252" s="302"/>
      <c r="W252" s="302"/>
      <c r="X252" s="302"/>
      <c r="Y252" s="302"/>
      <c r="Z252" s="302"/>
    </row>
    <row r="253" spans="1:26" ht="15.6" x14ac:dyDescent="0.3">
      <c r="A253" s="384"/>
      <c r="B253" s="385" t="s">
        <v>395</v>
      </c>
      <c r="C253" s="386">
        <v>-1</v>
      </c>
      <c r="D253" s="387">
        <v>1.86</v>
      </c>
      <c r="E253" s="328"/>
      <c r="F253" s="387">
        <v>1.1499999999999999</v>
      </c>
      <c r="G253" s="362"/>
      <c r="H253" s="303"/>
      <c r="I253" s="388">
        <f>D253*F253*C253</f>
        <v>-2.1389999999999998</v>
      </c>
      <c r="J253" s="331"/>
      <c r="K253" s="302"/>
      <c r="L253" s="302"/>
      <c r="M253" s="302"/>
      <c r="N253" s="302"/>
      <c r="O253" s="302"/>
      <c r="P253" s="302"/>
      <c r="Q253" s="302"/>
      <c r="R253" s="302"/>
      <c r="S253" s="302"/>
      <c r="T253" s="302"/>
      <c r="U253" s="302"/>
      <c r="V253" s="302"/>
      <c r="W253" s="302"/>
      <c r="X253" s="302"/>
      <c r="Y253" s="302"/>
      <c r="Z253" s="302"/>
    </row>
    <row r="254" spans="1:26" ht="13.8" x14ac:dyDescent="0.3">
      <c r="A254" s="332"/>
      <c r="B254" s="357" t="s">
        <v>396</v>
      </c>
      <c r="C254" s="326">
        <v>1</v>
      </c>
      <c r="D254" s="327">
        <v>7.79</v>
      </c>
      <c r="E254" s="327"/>
      <c r="F254" s="328">
        <v>3.5</v>
      </c>
      <c r="G254" s="329"/>
      <c r="H254" s="303"/>
      <c r="I254" s="330">
        <f>D254*F254</f>
        <v>27.265000000000001</v>
      </c>
      <c r="J254" s="331"/>
      <c r="K254" s="302"/>
      <c r="L254" s="302"/>
      <c r="M254" s="302"/>
      <c r="N254" s="302"/>
      <c r="O254" s="302"/>
      <c r="P254" s="302"/>
      <c r="Q254" s="302"/>
      <c r="R254" s="302"/>
      <c r="S254" s="302"/>
      <c r="T254" s="302"/>
      <c r="U254" s="302"/>
      <c r="V254" s="302"/>
      <c r="W254" s="302"/>
      <c r="X254" s="302"/>
      <c r="Y254" s="302"/>
      <c r="Z254" s="302"/>
    </row>
    <row r="255" spans="1:26" ht="15.6" x14ac:dyDescent="0.3">
      <c r="A255" s="384"/>
      <c r="B255" s="385" t="s">
        <v>397</v>
      </c>
      <c r="C255" s="386">
        <v>-1</v>
      </c>
      <c r="D255" s="387">
        <v>1.2</v>
      </c>
      <c r="E255" s="328"/>
      <c r="F255" s="387">
        <v>2.0499999999999998</v>
      </c>
      <c r="G255" s="362"/>
      <c r="H255" s="303"/>
      <c r="I255" s="388">
        <f>D255*F255*C255</f>
        <v>-2.4599999999999995</v>
      </c>
      <c r="J255" s="331"/>
      <c r="K255" s="302"/>
      <c r="L255" s="302"/>
      <c r="M255" s="302"/>
      <c r="N255" s="302"/>
      <c r="O255" s="302"/>
      <c r="P255" s="302"/>
      <c r="Q255" s="302"/>
      <c r="R255" s="302"/>
      <c r="S255" s="302"/>
      <c r="T255" s="302"/>
      <c r="U255" s="302"/>
      <c r="V255" s="302"/>
      <c r="W255" s="302"/>
      <c r="X255" s="302"/>
      <c r="Y255" s="302"/>
      <c r="Z255" s="302"/>
    </row>
    <row r="256" spans="1:26" ht="13.8" x14ac:dyDescent="0.3">
      <c r="A256" s="332"/>
      <c r="B256" s="357" t="s">
        <v>398</v>
      </c>
      <c r="C256" s="326">
        <v>1</v>
      </c>
      <c r="D256" s="327">
        <v>16</v>
      </c>
      <c r="E256" s="327"/>
      <c r="F256" s="328">
        <v>3.5</v>
      </c>
      <c r="G256" s="329"/>
      <c r="H256" s="303"/>
      <c r="I256" s="330">
        <f>D256*F256</f>
        <v>56</v>
      </c>
      <c r="J256" s="331"/>
      <c r="K256" s="302"/>
      <c r="L256" s="302"/>
      <c r="M256" s="302"/>
      <c r="N256" s="302"/>
      <c r="O256" s="302"/>
      <c r="P256" s="302"/>
      <c r="Q256" s="302"/>
      <c r="R256" s="302"/>
      <c r="S256" s="302"/>
      <c r="T256" s="302"/>
      <c r="U256" s="302"/>
      <c r="V256" s="302"/>
      <c r="W256" s="302"/>
      <c r="X256" s="302"/>
      <c r="Y256" s="302"/>
      <c r="Z256" s="302"/>
    </row>
    <row r="257" spans="1:26" ht="15.6" x14ac:dyDescent="0.3">
      <c r="A257" s="384"/>
      <c r="B257" s="385" t="s">
        <v>395</v>
      </c>
      <c r="C257" s="386">
        <v>-2</v>
      </c>
      <c r="D257" s="387">
        <v>1.86</v>
      </c>
      <c r="E257" s="328"/>
      <c r="F257" s="387">
        <v>1.1499999999999999</v>
      </c>
      <c r="G257" s="362"/>
      <c r="H257" s="303"/>
      <c r="I257" s="388">
        <f t="shared" ref="I257:I270" si="22">D257*F257*C257</f>
        <v>-4.2779999999999996</v>
      </c>
      <c r="J257" s="331"/>
      <c r="K257" s="302"/>
      <c r="L257" s="302"/>
      <c r="M257" s="302"/>
      <c r="N257" s="302"/>
      <c r="O257" s="302"/>
      <c r="P257" s="302"/>
      <c r="Q257" s="302"/>
      <c r="R257" s="302"/>
      <c r="S257" s="302"/>
      <c r="T257" s="302"/>
      <c r="U257" s="302"/>
      <c r="V257" s="302"/>
      <c r="W257" s="302"/>
      <c r="X257" s="302"/>
      <c r="Y257" s="302"/>
      <c r="Z257" s="302"/>
    </row>
    <row r="258" spans="1:26" ht="15.6" x14ac:dyDescent="0.3">
      <c r="A258" s="384"/>
      <c r="B258" s="385" t="s">
        <v>397</v>
      </c>
      <c r="C258" s="386">
        <v>-1</v>
      </c>
      <c r="D258" s="387">
        <v>1.2</v>
      </c>
      <c r="E258" s="328"/>
      <c r="F258" s="387">
        <v>2.0499999999999998</v>
      </c>
      <c r="G258" s="362"/>
      <c r="H258" s="303"/>
      <c r="I258" s="388">
        <f t="shared" si="22"/>
        <v>-2.4599999999999995</v>
      </c>
      <c r="J258" s="331"/>
      <c r="K258" s="302"/>
      <c r="L258" s="302"/>
      <c r="M258" s="302"/>
      <c r="N258" s="302"/>
      <c r="O258" s="302"/>
      <c r="P258" s="302"/>
      <c r="Q258" s="302"/>
      <c r="R258" s="302"/>
      <c r="S258" s="302"/>
      <c r="T258" s="302"/>
      <c r="U258" s="302"/>
      <c r="V258" s="302"/>
      <c r="W258" s="302"/>
      <c r="X258" s="302"/>
      <c r="Y258" s="302"/>
      <c r="Z258" s="302"/>
    </row>
    <row r="259" spans="1:26" ht="13.8" x14ac:dyDescent="0.3">
      <c r="A259" s="324"/>
      <c r="B259" s="342" t="s">
        <v>361</v>
      </c>
      <c r="C259" s="375">
        <v>1</v>
      </c>
      <c r="D259" s="343">
        <v>1.05</v>
      </c>
      <c r="E259" s="343"/>
      <c r="F259" s="328">
        <v>3.5</v>
      </c>
      <c r="G259" s="329"/>
      <c r="H259" s="303"/>
      <c r="I259" s="330">
        <f t="shared" si="22"/>
        <v>3.6750000000000003</v>
      </c>
      <c r="J259" s="331"/>
      <c r="K259" s="302"/>
      <c r="L259" s="302"/>
      <c r="M259" s="302"/>
      <c r="N259" s="302"/>
      <c r="O259" s="302"/>
      <c r="P259" s="302"/>
      <c r="Q259" s="302"/>
      <c r="R259" s="302"/>
      <c r="S259" s="302"/>
      <c r="T259" s="302"/>
      <c r="U259" s="302"/>
      <c r="V259" s="302"/>
      <c r="W259" s="302"/>
      <c r="X259" s="302"/>
      <c r="Y259" s="302"/>
      <c r="Z259" s="302"/>
    </row>
    <row r="260" spans="1:26" ht="13.8" x14ac:dyDescent="0.3">
      <c r="A260" s="324"/>
      <c r="B260" s="342" t="s">
        <v>362</v>
      </c>
      <c r="C260" s="375">
        <v>1</v>
      </c>
      <c r="D260" s="343">
        <v>3.69</v>
      </c>
      <c r="E260" s="343"/>
      <c r="F260" s="328">
        <v>3.5</v>
      </c>
      <c r="G260" s="329"/>
      <c r="H260" s="303"/>
      <c r="I260" s="330">
        <f t="shared" si="22"/>
        <v>12.914999999999999</v>
      </c>
      <c r="J260" s="331"/>
      <c r="K260" s="302"/>
      <c r="L260" s="302"/>
      <c r="M260" s="302"/>
      <c r="N260" s="302"/>
      <c r="O260" s="302"/>
      <c r="P260" s="302"/>
      <c r="Q260" s="302"/>
      <c r="R260" s="302"/>
      <c r="S260" s="302"/>
      <c r="T260" s="302"/>
      <c r="U260" s="302"/>
      <c r="V260" s="302"/>
      <c r="W260" s="302"/>
      <c r="X260" s="302"/>
      <c r="Y260" s="302"/>
      <c r="Z260" s="302"/>
    </row>
    <row r="261" spans="1:26" ht="13.8" x14ac:dyDescent="0.3">
      <c r="A261" s="324"/>
      <c r="B261" s="342" t="s">
        <v>363</v>
      </c>
      <c r="C261" s="375">
        <v>1</v>
      </c>
      <c r="D261" s="343">
        <v>0.88500000000000001</v>
      </c>
      <c r="E261" s="343"/>
      <c r="F261" s="328">
        <v>3.5</v>
      </c>
      <c r="G261" s="329"/>
      <c r="H261" s="303"/>
      <c r="I261" s="330">
        <f t="shared" si="22"/>
        <v>3.0975000000000001</v>
      </c>
      <c r="J261" s="331"/>
      <c r="K261" s="302"/>
      <c r="L261" s="302"/>
      <c r="M261" s="302"/>
      <c r="N261" s="302"/>
      <c r="O261" s="302"/>
      <c r="P261" s="302"/>
      <c r="Q261" s="302"/>
      <c r="R261" s="302"/>
      <c r="S261" s="302"/>
      <c r="T261" s="302"/>
      <c r="U261" s="302"/>
      <c r="V261" s="302"/>
      <c r="W261" s="302"/>
      <c r="X261" s="302"/>
      <c r="Y261" s="302"/>
      <c r="Z261" s="302"/>
    </row>
    <row r="262" spans="1:26" ht="15.6" x14ac:dyDescent="0.3">
      <c r="A262" s="384"/>
      <c r="B262" s="385" t="s">
        <v>364</v>
      </c>
      <c r="C262" s="386">
        <v>-1</v>
      </c>
      <c r="D262" s="387">
        <v>0.3</v>
      </c>
      <c r="E262" s="328"/>
      <c r="F262" s="387">
        <v>2.42</v>
      </c>
      <c r="G262" s="362"/>
      <c r="H262" s="303"/>
      <c r="I262" s="388">
        <f t="shared" si="22"/>
        <v>-0.72599999999999998</v>
      </c>
      <c r="J262" s="331"/>
      <c r="K262" s="302"/>
      <c r="L262" s="302"/>
      <c r="M262" s="302"/>
      <c r="N262" s="302"/>
      <c r="O262" s="302"/>
      <c r="P262" s="302"/>
      <c r="Q262" s="302"/>
      <c r="R262" s="302"/>
      <c r="S262" s="302"/>
      <c r="T262" s="302"/>
      <c r="U262" s="302"/>
      <c r="V262" s="302"/>
      <c r="W262" s="302"/>
      <c r="X262" s="302"/>
      <c r="Y262" s="302"/>
      <c r="Z262" s="302"/>
    </row>
    <row r="263" spans="1:26" ht="13.8" x14ac:dyDescent="0.3">
      <c r="A263" s="324"/>
      <c r="B263" s="342" t="s">
        <v>365</v>
      </c>
      <c r="C263" s="375">
        <v>1</v>
      </c>
      <c r="D263" s="343">
        <v>1</v>
      </c>
      <c r="E263" s="343"/>
      <c r="F263" s="328">
        <v>3.5</v>
      </c>
      <c r="G263" s="329"/>
      <c r="H263" s="303"/>
      <c r="I263" s="330">
        <f t="shared" si="22"/>
        <v>3.5</v>
      </c>
      <c r="J263" s="331"/>
      <c r="K263" s="302"/>
      <c r="L263" s="302"/>
      <c r="M263" s="302"/>
      <c r="N263" s="302"/>
      <c r="O263" s="302"/>
      <c r="P263" s="302"/>
      <c r="Q263" s="302"/>
      <c r="R263" s="302"/>
      <c r="S263" s="302"/>
      <c r="T263" s="302"/>
      <c r="U263" s="302"/>
      <c r="V263" s="302"/>
      <c r="W263" s="302"/>
      <c r="X263" s="302"/>
      <c r="Y263" s="302"/>
      <c r="Z263" s="302"/>
    </row>
    <row r="264" spans="1:26" ht="13.8" x14ac:dyDescent="0.3">
      <c r="A264" s="324"/>
      <c r="B264" s="342" t="s">
        <v>366</v>
      </c>
      <c r="C264" s="375">
        <v>1</v>
      </c>
      <c r="D264" s="343">
        <v>1.6</v>
      </c>
      <c r="E264" s="343"/>
      <c r="F264" s="328">
        <v>3.5</v>
      </c>
      <c r="G264" s="329"/>
      <c r="H264" s="303"/>
      <c r="I264" s="330">
        <f t="shared" si="22"/>
        <v>5.6000000000000005</v>
      </c>
      <c r="J264" s="331"/>
      <c r="K264" s="302"/>
      <c r="L264" s="302"/>
      <c r="M264" s="302"/>
      <c r="N264" s="302"/>
      <c r="O264" s="302"/>
      <c r="P264" s="302"/>
      <c r="Q264" s="302"/>
      <c r="R264" s="302"/>
      <c r="S264" s="302"/>
      <c r="T264" s="302"/>
      <c r="U264" s="302"/>
      <c r="V264" s="302"/>
      <c r="W264" s="302"/>
      <c r="X264" s="302"/>
      <c r="Y264" s="302"/>
      <c r="Z264" s="302"/>
    </row>
    <row r="265" spans="1:26" ht="15.6" x14ac:dyDescent="0.3">
      <c r="A265" s="384"/>
      <c r="B265" s="385" t="s">
        <v>367</v>
      </c>
      <c r="C265" s="386">
        <v>-1</v>
      </c>
      <c r="D265" s="387">
        <v>1.6</v>
      </c>
      <c r="E265" s="328"/>
      <c r="F265" s="387">
        <v>2.42</v>
      </c>
      <c r="G265" s="362"/>
      <c r="H265" s="303"/>
      <c r="I265" s="388">
        <f t="shared" si="22"/>
        <v>-3.8719999999999999</v>
      </c>
      <c r="J265" s="331"/>
      <c r="K265" s="302"/>
      <c r="L265" s="302"/>
      <c r="M265" s="302"/>
      <c r="N265" s="302"/>
      <c r="O265" s="302"/>
      <c r="P265" s="302"/>
      <c r="Q265" s="302"/>
      <c r="R265" s="302"/>
      <c r="S265" s="302"/>
      <c r="T265" s="302"/>
      <c r="U265" s="302"/>
      <c r="V265" s="302"/>
      <c r="W265" s="302"/>
      <c r="X265" s="302"/>
      <c r="Y265" s="302"/>
      <c r="Z265" s="302"/>
    </row>
    <row r="266" spans="1:26" ht="13.8" x14ac:dyDescent="0.3">
      <c r="A266" s="324"/>
      <c r="B266" s="342" t="s">
        <v>368</v>
      </c>
      <c r="C266" s="375">
        <v>1</v>
      </c>
      <c r="D266" s="343">
        <v>1</v>
      </c>
      <c r="E266" s="343"/>
      <c r="F266" s="328">
        <v>3.5</v>
      </c>
      <c r="G266" s="329"/>
      <c r="H266" s="303"/>
      <c r="I266" s="330">
        <f t="shared" si="22"/>
        <v>3.5</v>
      </c>
      <c r="J266" s="331"/>
      <c r="K266" s="302"/>
      <c r="L266" s="302"/>
      <c r="M266" s="302"/>
      <c r="N266" s="302"/>
      <c r="O266" s="302"/>
      <c r="P266" s="302"/>
      <c r="Q266" s="302"/>
      <c r="R266" s="302"/>
      <c r="S266" s="302"/>
      <c r="T266" s="302"/>
      <c r="U266" s="302"/>
      <c r="V266" s="302"/>
      <c r="W266" s="302"/>
      <c r="X266" s="302"/>
      <c r="Y266" s="302"/>
      <c r="Z266" s="302"/>
    </row>
    <row r="267" spans="1:26" ht="13.8" x14ac:dyDescent="0.3">
      <c r="A267" s="324"/>
      <c r="B267" s="342" t="s">
        <v>369</v>
      </c>
      <c r="C267" s="375">
        <v>1</v>
      </c>
      <c r="D267" s="343">
        <v>0.88500000000000001</v>
      </c>
      <c r="E267" s="343"/>
      <c r="F267" s="328">
        <v>3.5</v>
      </c>
      <c r="G267" s="329"/>
      <c r="H267" s="303"/>
      <c r="I267" s="330">
        <f t="shared" si="22"/>
        <v>3.0975000000000001</v>
      </c>
      <c r="J267" s="331"/>
      <c r="K267" s="302"/>
      <c r="L267" s="302"/>
      <c r="M267" s="302"/>
      <c r="N267" s="302"/>
      <c r="O267" s="302"/>
      <c r="P267" s="302"/>
      <c r="Q267" s="302"/>
      <c r="R267" s="302"/>
      <c r="S267" s="302"/>
      <c r="T267" s="302"/>
      <c r="U267" s="302"/>
      <c r="V267" s="302"/>
      <c r="W267" s="302"/>
      <c r="X267" s="302"/>
      <c r="Y267" s="302"/>
      <c r="Z267" s="302"/>
    </row>
    <row r="268" spans="1:26" ht="15.6" x14ac:dyDescent="0.3">
      <c r="A268" s="384"/>
      <c r="B268" s="385" t="s">
        <v>364</v>
      </c>
      <c r="C268" s="386">
        <v>-1</v>
      </c>
      <c r="D268" s="387">
        <v>0.3</v>
      </c>
      <c r="E268" s="328"/>
      <c r="F268" s="387">
        <v>2.42</v>
      </c>
      <c r="G268" s="362"/>
      <c r="H268" s="303"/>
      <c r="I268" s="388">
        <f t="shared" si="22"/>
        <v>-0.72599999999999998</v>
      </c>
      <c r="J268" s="331"/>
      <c r="K268" s="302"/>
      <c r="L268" s="302"/>
      <c r="M268" s="302"/>
      <c r="N268" s="302"/>
      <c r="O268" s="302"/>
      <c r="P268" s="302"/>
      <c r="Q268" s="302"/>
      <c r="R268" s="302"/>
      <c r="S268" s="302"/>
      <c r="T268" s="302"/>
      <c r="U268" s="302"/>
      <c r="V268" s="302"/>
      <c r="W268" s="302"/>
      <c r="X268" s="302"/>
      <c r="Y268" s="302"/>
      <c r="Z268" s="302"/>
    </row>
    <row r="269" spans="1:26" ht="13.8" x14ac:dyDescent="0.3">
      <c r="A269" s="324"/>
      <c r="B269" s="342" t="s">
        <v>370</v>
      </c>
      <c r="C269" s="375">
        <v>1</v>
      </c>
      <c r="D269" s="343">
        <v>3.6749999999999998</v>
      </c>
      <c r="E269" s="343"/>
      <c r="F269" s="328">
        <v>3.5</v>
      </c>
      <c r="G269" s="329"/>
      <c r="H269" s="303"/>
      <c r="I269" s="330">
        <f t="shared" si="22"/>
        <v>12.862499999999999</v>
      </c>
      <c r="J269" s="331"/>
      <c r="K269" s="302"/>
      <c r="L269" s="302"/>
      <c r="M269" s="302"/>
      <c r="N269" s="302"/>
      <c r="O269" s="302"/>
      <c r="P269" s="302"/>
      <c r="Q269" s="302"/>
      <c r="R269" s="302"/>
      <c r="S269" s="302"/>
      <c r="T269" s="302"/>
      <c r="U269" s="302"/>
      <c r="V269" s="302"/>
      <c r="W269" s="302"/>
      <c r="X269" s="302"/>
      <c r="Y269" s="302"/>
      <c r="Z269" s="302"/>
    </row>
    <row r="270" spans="1:26" ht="15.6" x14ac:dyDescent="0.3">
      <c r="A270" s="384"/>
      <c r="B270" s="385" t="s">
        <v>371</v>
      </c>
      <c r="C270" s="386">
        <v>-1</v>
      </c>
      <c r="D270" s="387">
        <v>1.6</v>
      </c>
      <c r="E270" s="328"/>
      <c r="F270" s="387">
        <v>1.65</v>
      </c>
      <c r="G270" s="362"/>
      <c r="H270" s="303"/>
      <c r="I270" s="388">
        <f t="shared" si="22"/>
        <v>-2.64</v>
      </c>
      <c r="J270" s="331"/>
      <c r="K270" s="302"/>
      <c r="L270" s="302"/>
      <c r="M270" s="302"/>
      <c r="N270" s="302"/>
      <c r="O270" s="302"/>
      <c r="P270" s="302"/>
      <c r="Q270" s="302"/>
      <c r="R270" s="302"/>
      <c r="S270" s="302"/>
      <c r="T270" s="302"/>
      <c r="U270" s="302"/>
      <c r="V270" s="302"/>
      <c r="W270" s="302"/>
      <c r="X270" s="302"/>
      <c r="Y270" s="302"/>
      <c r="Z270" s="302"/>
    </row>
    <row r="271" spans="1:26" ht="13.8" x14ac:dyDescent="0.3">
      <c r="A271" s="390"/>
      <c r="B271" s="357" t="s">
        <v>379</v>
      </c>
      <c r="C271" s="326"/>
      <c r="D271" s="358">
        <v>1.5</v>
      </c>
      <c r="E271" s="358"/>
      <c r="F271" s="328">
        <v>2.95</v>
      </c>
      <c r="G271" s="362"/>
      <c r="H271" s="303"/>
      <c r="I271" s="330">
        <f>D271*F271</f>
        <v>4.4250000000000007</v>
      </c>
      <c r="J271" s="331"/>
      <c r="K271" s="302"/>
      <c r="L271" s="302"/>
      <c r="M271" s="302"/>
      <c r="N271" s="302"/>
      <c r="O271" s="302"/>
      <c r="P271" s="302"/>
      <c r="Q271" s="302"/>
      <c r="R271" s="302"/>
      <c r="S271" s="302"/>
      <c r="T271" s="302"/>
      <c r="U271" s="302"/>
      <c r="V271" s="302"/>
      <c r="W271" s="302"/>
      <c r="X271" s="302"/>
      <c r="Y271" s="302"/>
      <c r="Z271" s="302"/>
    </row>
    <row r="272" spans="1:26" ht="15.6" x14ac:dyDescent="0.3">
      <c r="A272" s="384"/>
      <c r="B272" s="385" t="s">
        <v>380</v>
      </c>
      <c r="C272" s="386">
        <v>-1</v>
      </c>
      <c r="D272" s="387">
        <v>0.95</v>
      </c>
      <c r="E272" s="328"/>
      <c r="F272" s="387">
        <v>2.0499999999999998</v>
      </c>
      <c r="G272" s="362"/>
      <c r="H272" s="303"/>
      <c r="I272" s="388">
        <f>D272*F272*C272</f>
        <v>-1.9474999999999998</v>
      </c>
      <c r="J272" s="331"/>
      <c r="K272" s="302"/>
      <c r="L272" s="302"/>
      <c r="M272" s="302"/>
      <c r="N272" s="302"/>
      <c r="O272" s="302"/>
      <c r="P272" s="302"/>
      <c r="Q272" s="302"/>
      <c r="R272" s="302"/>
      <c r="S272" s="302"/>
      <c r="T272" s="302"/>
      <c r="U272" s="302"/>
      <c r="V272" s="302"/>
      <c r="W272" s="302"/>
      <c r="X272" s="302"/>
      <c r="Y272" s="302"/>
      <c r="Z272" s="302"/>
    </row>
    <row r="273" spans="1:26" ht="13.8" x14ac:dyDescent="0.3">
      <c r="A273" s="390"/>
      <c r="B273" s="357" t="s">
        <v>381</v>
      </c>
      <c r="C273" s="326">
        <v>1</v>
      </c>
      <c r="D273" s="358">
        <v>0.9</v>
      </c>
      <c r="E273" s="358"/>
      <c r="F273" s="328">
        <v>2.95</v>
      </c>
      <c r="G273" s="362"/>
      <c r="H273" s="303"/>
      <c r="I273" s="330">
        <f t="shared" ref="I273:I276" si="23">D273*F273</f>
        <v>2.6550000000000002</v>
      </c>
      <c r="J273" s="331"/>
      <c r="K273" s="302"/>
      <c r="L273" s="302"/>
      <c r="M273" s="302"/>
      <c r="N273" s="302"/>
      <c r="O273" s="302"/>
      <c r="P273" s="302"/>
      <c r="Q273" s="302"/>
      <c r="R273" s="302"/>
      <c r="S273" s="302"/>
      <c r="T273" s="302"/>
      <c r="U273" s="302"/>
      <c r="V273" s="302"/>
      <c r="W273" s="302"/>
      <c r="X273" s="302"/>
      <c r="Y273" s="302"/>
      <c r="Z273" s="302"/>
    </row>
    <row r="274" spans="1:26" ht="13.8" x14ac:dyDescent="0.3">
      <c r="A274" s="390"/>
      <c r="B274" s="357" t="s">
        <v>382</v>
      </c>
      <c r="C274" s="326">
        <v>1</v>
      </c>
      <c r="D274" s="358">
        <v>3.8</v>
      </c>
      <c r="E274" s="358"/>
      <c r="F274" s="328">
        <v>2.95</v>
      </c>
      <c r="G274" s="362"/>
      <c r="H274" s="303"/>
      <c r="I274" s="330">
        <f t="shared" si="23"/>
        <v>11.21</v>
      </c>
      <c r="J274" s="331"/>
      <c r="K274" s="302"/>
      <c r="L274" s="302"/>
      <c r="M274" s="302"/>
      <c r="N274" s="302"/>
      <c r="O274" s="302"/>
      <c r="P274" s="302"/>
      <c r="Q274" s="302"/>
      <c r="R274" s="302"/>
      <c r="S274" s="302"/>
      <c r="T274" s="302"/>
      <c r="U274" s="302"/>
      <c r="V274" s="302"/>
      <c r="W274" s="302"/>
      <c r="X274" s="302"/>
      <c r="Y274" s="302"/>
      <c r="Z274" s="302"/>
    </row>
    <row r="275" spans="1:26" ht="13.8" x14ac:dyDescent="0.3">
      <c r="A275" s="390"/>
      <c r="B275" s="357" t="s">
        <v>383</v>
      </c>
      <c r="C275" s="326">
        <v>1</v>
      </c>
      <c r="D275" s="358">
        <v>0.9</v>
      </c>
      <c r="E275" s="358"/>
      <c r="F275" s="328">
        <v>2.95</v>
      </c>
      <c r="G275" s="362"/>
      <c r="H275" s="303"/>
      <c r="I275" s="330">
        <f t="shared" si="23"/>
        <v>2.6550000000000002</v>
      </c>
      <c r="J275" s="331"/>
      <c r="K275" s="302"/>
      <c r="L275" s="302"/>
      <c r="M275" s="302"/>
      <c r="N275" s="302"/>
      <c r="O275" s="302"/>
      <c r="P275" s="302"/>
      <c r="Q275" s="302"/>
      <c r="R275" s="302"/>
      <c r="S275" s="302"/>
      <c r="T275" s="302"/>
      <c r="U275" s="302"/>
      <c r="V275" s="302"/>
      <c r="W275" s="302"/>
      <c r="X275" s="302"/>
      <c r="Y275" s="302"/>
      <c r="Z275" s="302"/>
    </row>
    <row r="276" spans="1:26" ht="13.8" x14ac:dyDescent="0.3">
      <c r="A276" s="390"/>
      <c r="B276" s="357" t="s">
        <v>384</v>
      </c>
      <c r="C276" s="326">
        <v>1</v>
      </c>
      <c r="D276" s="358">
        <v>1.6</v>
      </c>
      <c r="E276" s="358"/>
      <c r="F276" s="328">
        <v>2.95</v>
      </c>
      <c r="G276" s="362"/>
      <c r="H276" s="303"/>
      <c r="I276" s="330">
        <f t="shared" si="23"/>
        <v>4.7200000000000006</v>
      </c>
      <c r="J276" s="331"/>
      <c r="K276" s="302"/>
      <c r="L276" s="302"/>
      <c r="M276" s="302"/>
      <c r="N276" s="302"/>
      <c r="O276" s="302"/>
      <c r="P276" s="302"/>
      <c r="Q276" s="302"/>
      <c r="R276" s="302"/>
      <c r="S276" s="302"/>
      <c r="T276" s="302"/>
      <c r="U276" s="302"/>
      <c r="V276" s="302"/>
      <c r="W276" s="302"/>
      <c r="X276" s="302"/>
      <c r="Y276" s="302"/>
      <c r="Z276" s="302"/>
    </row>
    <row r="277" spans="1:26" ht="15.6" x14ac:dyDescent="0.3">
      <c r="A277" s="384"/>
      <c r="B277" s="385" t="s">
        <v>380</v>
      </c>
      <c r="C277" s="386">
        <v>-1</v>
      </c>
      <c r="D277" s="387">
        <v>0.95</v>
      </c>
      <c r="E277" s="328"/>
      <c r="F277" s="387">
        <v>2.0499999999999998</v>
      </c>
      <c r="G277" s="362"/>
      <c r="H277" s="303"/>
      <c r="I277" s="388">
        <f>D277*F277*C277</f>
        <v>-1.9474999999999998</v>
      </c>
      <c r="J277" s="331"/>
      <c r="K277" s="302"/>
      <c r="L277" s="302"/>
      <c r="M277" s="302"/>
      <c r="N277" s="302"/>
      <c r="O277" s="302"/>
      <c r="P277" s="302"/>
      <c r="Q277" s="302"/>
      <c r="R277" s="302"/>
      <c r="S277" s="302"/>
      <c r="T277" s="302"/>
      <c r="U277" s="302"/>
      <c r="V277" s="302"/>
      <c r="W277" s="302"/>
      <c r="X277" s="302"/>
      <c r="Y277" s="302"/>
      <c r="Z277" s="302"/>
    </row>
    <row r="278" spans="1:26" ht="13.8" x14ac:dyDescent="0.3">
      <c r="A278" s="332"/>
      <c r="B278" s="357" t="s">
        <v>403</v>
      </c>
      <c r="C278" s="326">
        <v>1</v>
      </c>
      <c r="D278" s="327">
        <v>3.8</v>
      </c>
      <c r="E278" s="327"/>
      <c r="F278" s="328">
        <v>2.95</v>
      </c>
      <c r="G278" s="329"/>
      <c r="H278" s="303"/>
      <c r="I278" s="330">
        <f t="shared" ref="I278:I282" si="24">C278*D278*F278</f>
        <v>11.21</v>
      </c>
      <c r="J278" s="331"/>
      <c r="K278" s="302"/>
      <c r="L278" s="302"/>
      <c r="M278" s="302"/>
      <c r="N278" s="302"/>
      <c r="O278" s="302"/>
      <c r="P278" s="302"/>
      <c r="Q278" s="302"/>
      <c r="R278" s="302"/>
      <c r="S278" s="302"/>
      <c r="T278" s="302"/>
      <c r="U278" s="302"/>
      <c r="V278" s="302"/>
      <c r="W278" s="302"/>
      <c r="X278" s="302"/>
      <c r="Y278" s="302"/>
      <c r="Z278" s="302"/>
    </row>
    <row r="279" spans="1:26" ht="13.8" x14ac:dyDescent="0.3">
      <c r="A279" s="332"/>
      <c r="B279" s="357" t="s">
        <v>404</v>
      </c>
      <c r="C279" s="326">
        <v>1</v>
      </c>
      <c r="D279" s="327">
        <v>7.37</v>
      </c>
      <c r="E279" s="327"/>
      <c r="F279" s="328">
        <v>2.95</v>
      </c>
      <c r="G279" s="329"/>
      <c r="H279" s="303"/>
      <c r="I279" s="330">
        <f t="shared" si="24"/>
        <v>21.741500000000002</v>
      </c>
      <c r="J279" s="331"/>
      <c r="K279" s="302"/>
      <c r="L279" s="302"/>
      <c r="M279" s="302"/>
      <c r="N279" s="302"/>
      <c r="O279" s="302"/>
      <c r="P279" s="302"/>
      <c r="Q279" s="302"/>
      <c r="R279" s="302"/>
      <c r="S279" s="302"/>
      <c r="T279" s="302"/>
      <c r="U279" s="302"/>
      <c r="V279" s="302"/>
      <c r="W279" s="302"/>
      <c r="X279" s="302"/>
      <c r="Y279" s="302"/>
      <c r="Z279" s="302"/>
    </row>
    <row r="280" spans="1:26" ht="13.8" x14ac:dyDescent="0.3">
      <c r="A280" s="332"/>
      <c r="B280" s="357" t="s">
        <v>405</v>
      </c>
      <c r="C280" s="326">
        <v>1</v>
      </c>
      <c r="D280" s="327">
        <v>2.1</v>
      </c>
      <c r="E280" s="327"/>
      <c r="F280" s="328">
        <v>2.95</v>
      </c>
      <c r="G280" s="329"/>
      <c r="H280" s="303"/>
      <c r="I280" s="330">
        <f t="shared" si="24"/>
        <v>6.1950000000000003</v>
      </c>
      <c r="J280" s="331"/>
      <c r="K280" s="302"/>
      <c r="L280" s="302"/>
      <c r="M280" s="302"/>
      <c r="N280" s="302"/>
      <c r="O280" s="302"/>
      <c r="P280" s="302"/>
      <c r="Q280" s="302"/>
      <c r="R280" s="302"/>
      <c r="S280" s="302"/>
      <c r="T280" s="302"/>
      <c r="U280" s="302"/>
      <c r="V280" s="302"/>
      <c r="W280" s="302"/>
      <c r="X280" s="302"/>
      <c r="Y280" s="302"/>
      <c r="Z280" s="302"/>
    </row>
    <row r="281" spans="1:26" ht="13.8" x14ac:dyDescent="0.3">
      <c r="A281" s="332"/>
      <c r="B281" s="357" t="s">
        <v>406</v>
      </c>
      <c r="C281" s="326">
        <v>1</v>
      </c>
      <c r="D281" s="327">
        <v>0.2</v>
      </c>
      <c r="E281" s="327"/>
      <c r="F281" s="328">
        <v>2.95</v>
      </c>
      <c r="G281" s="329"/>
      <c r="H281" s="303"/>
      <c r="I281" s="330">
        <f t="shared" si="24"/>
        <v>0.59000000000000008</v>
      </c>
      <c r="J281" s="331"/>
      <c r="K281" s="302"/>
      <c r="L281" s="302"/>
      <c r="M281" s="302"/>
      <c r="N281" s="302"/>
      <c r="O281" s="302"/>
      <c r="P281" s="302"/>
      <c r="Q281" s="302"/>
      <c r="R281" s="302"/>
      <c r="S281" s="302"/>
      <c r="T281" s="302"/>
      <c r="U281" s="302"/>
      <c r="V281" s="302"/>
      <c r="W281" s="302"/>
      <c r="X281" s="302"/>
      <c r="Y281" s="302"/>
      <c r="Z281" s="302"/>
    </row>
    <row r="282" spans="1:26" ht="13.8" x14ac:dyDescent="0.3">
      <c r="A282" s="390"/>
      <c r="B282" s="357" t="s">
        <v>416</v>
      </c>
      <c r="C282" s="326">
        <v>1</v>
      </c>
      <c r="D282" s="358">
        <v>0.95</v>
      </c>
      <c r="E282" s="358"/>
      <c r="F282" s="328">
        <v>2.95</v>
      </c>
      <c r="G282" s="362"/>
      <c r="H282" s="303"/>
      <c r="I282" s="330">
        <f t="shared" si="24"/>
        <v>2.8025000000000002</v>
      </c>
      <c r="J282" s="331"/>
      <c r="K282" s="302"/>
      <c r="L282" s="302"/>
      <c r="M282" s="302"/>
      <c r="N282" s="302"/>
      <c r="O282" s="302"/>
      <c r="P282" s="302"/>
      <c r="Q282" s="302"/>
      <c r="R282" s="302"/>
      <c r="S282" s="302"/>
      <c r="T282" s="302"/>
      <c r="U282" s="302"/>
      <c r="V282" s="302"/>
      <c r="W282" s="302"/>
      <c r="X282" s="302"/>
      <c r="Y282" s="302"/>
      <c r="Z282" s="302"/>
    </row>
    <row r="283" spans="1:26" ht="15.6" x14ac:dyDescent="0.3">
      <c r="A283" s="384"/>
      <c r="B283" s="385" t="s">
        <v>380</v>
      </c>
      <c r="C283" s="386">
        <v>-1</v>
      </c>
      <c r="D283" s="387">
        <v>0.95</v>
      </c>
      <c r="E283" s="328"/>
      <c r="F283" s="387">
        <v>2.0499999999999998</v>
      </c>
      <c r="G283" s="362"/>
      <c r="H283" s="303"/>
      <c r="I283" s="388">
        <f>D283*F283*C283</f>
        <v>-1.9474999999999998</v>
      </c>
      <c r="J283" s="331"/>
      <c r="K283" s="302"/>
      <c r="L283" s="302"/>
      <c r="M283" s="302"/>
      <c r="N283" s="302"/>
      <c r="O283" s="302"/>
      <c r="P283" s="302"/>
      <c r="Q283" s="302"/>
      <c r="R283" s="302"/>
      <c r="S283" s="302"/>
      <c r="T283" s="302"/>
      <c r="U283" s="302"/>
      <c r="V283" s="302"/>
      <c r="W283" s="302"/>
      <c r="X283" s="302"/>
      <c r="Y283" s="302"/>
      <c r="Z283" s="302"/>
    </row>
    <row r="284" spans="1:26" ht="13.8" x14ac:dyDescent="0.3">
      <c r="A284" s="332"/>
      <c r="B284" s="357" t="s">
        <v>407</v>
      </c>
      <c r="C284" s="326">
        <v>1</v>
      </c>
      <c r="D284" s="327">
        <v>0.2</v>
      </c>
      <c r="E284" s="327"/>
      <c r="F284" s="328">
        <v>2.95</v>
      </c>
      <c r="G284" s="329"/>
      <c r="H284" s="303"/>
      <c r="I284" s="330">
        <f t="shared" ref="I284:I286" si="25">C284*D284*F284</f>
        <v>0.59000000000000008</v>
      </c>
      <c r="J284" s="331"/>
      <c r="K284" s="302"/>
      <c r="L284" s="302"/>
      <c r="M284" s="302"/>
      <c r="N284" s="302"/>
      <c r="O284" s="302"/>
      <c r="P284" s="302"/>
      <c r="Q284" s="302"/>
      <c r="R284" s="302"/>
      <c r="S284" s="302"/>
      <c r="T284" s="302"/>
      <c r="U284" s="302"/>
      <c r="V284" s="302"/>
      <c r="W284" s="302"/>
      <c r="X284" s="302"/>
      <c r="Y284" s="302"/>
      <c r="Z284" s="302"/>
    </row>
    <row r="285" spans="1:26" ht="13.8" x14ac:dyDescent="0.3">
      <c r="A285" s="332"/>
      <c r="B285" s="357" t="s">
        <v>408</v>
      </c>
      <c r="C285" s="326">
        <v>1</v>
      </c>
      <c r="D285" s="327">
        <v>0.34499999999999997</v>
      </c>
      <c r="E285" s="327"/>
      <c r="F285" s="328">
        <v>2.95</v>
      </c>
      <c r="G285" s="329"/>
      <c r="H285" s="303"/>
      <c r="I285" s="330">
        <f t="shared" si="25"/>
        <v>1.0177499999999999</v>
      </c>
      <c r="J285" s="331"/>
      <c r="K285" s="302"/>
      <c r="L285" s="302"/>
      <c r="M285" s="302"/>
      <c r="N285" s="302"/>
      <c r="O285" s="302"/>
      <c r="P285" s="302"/>
      <c r="Q285" s="302"/>
      <c r="R285" s="302"/>
      <c r="S285" s="302"/>
      <c r="T285" s="302"/>
      <c r="U285" s="302"/>
      <c r="V285" s="302"/>
      <c r="W285" s="302"/>
      <c r="X285" s="302"/>
      <c r="Y285" s="302"/>
      <c r="Z285" s="302"/>
    </row>
    <row r="286" spans="1:26" ht="13.8" x14ac:dyDescent="0.3">
      <c r="A286" s="390"/>
      <c r="B286" s="357" t="s">
        <v>417</v>
      </c>
      <c r="C286" s="326">
        <v>1</v>
      </c>
      <c r="D286" s="358">
        <v>1.85</v>
      </c>
      <c r="E286" s="358"/>
      <c r="F286" s="328">
        <v>2.95</v>
      </c>
      <c r="G286" s="362"/>
      <c r="H286" s="303"/>
      <c r="I286" s="330">
        <f t="shared" si="25"/>
        <v>5.4575000000000005</v>
      </c>
      <c r="J286" s="331"/>
      <c r="K286" s="302"/>
      <c r="L286" s="302"/>
      <c r="M286" s="302"/>
      <c r="N286" s="302"/>
      <c r="O286" s="302"/>
      <c r="P286" s="302"/>
      <c r="Q286" s="302"/>
      <c r="R286" s="302"/>
      <c r="S286" s="302"/>
      <c r="T286" s="302"/>
      <c r="U286" s="302"/>
      <c r="V286" s="302"/>
      <c r="W286" s="302"/>
      <c r="X286" s="302"/>
      <c r="Y286" s="302"/>
      <c r="Z286" s="302"/>
    </row>
    <row r="287" spans="1:26" ht="15.6" x14ac:dyDescent="0.3">
      <c r="A287" s="384"/>
      <c r="B287" s="385" t="s">
        <v>418</v>
      </c>
      <c r="C287" s="386">
        <v>-1</v>
      </c>
      <c r="D287" s="387">
        <v>1.85</v>
      </c>
      <c r="E287" s="328"/>
      <c r="F287" s="387">
        <v>2.0499999999999998</v>
      </c>
      <c r="G287" s="362"/>
      <c r="H287" s="303"/>
      <c r="I287" s="388">
        <f>D287*F287*C287</f>
        <v>-3.7925</v>
      </c>
      <c r="J287" s="331"/>
      <c r="K287" s="302"/>
      <c r="L287" s="302"/>
      <c r="M287" s="302"/>
      <c r="N287" s="302"/>
      <c r="O287" s="302"/>
      <c r="P287" s="302"/>
      <c r="Q287" s="302"/>
      <c r="R287" s="302"/>
      <c r="S287" s="302"/>
      <c r="T287" s="302"/>
      <c r="U287" s="302"/>
      <c r="V287" s="302"/>
      <c r="W287" s="302"/>
      <c r="X287" s="302"/>
      <c r="Y287" s="302"/>
      <c r="Z287" s="302"/>
    </row>
    <row r="288" spans="1:26" ht="13.8" x14ac:dyDescent="0.3">
      <c r="A288" s="332"/>
      <c r="B288" s="357" t="s">
        <v>409</v>
      </c>
      <c r="C288" s="326">
        <v>1</v>
      </c>
      <c r="D288" s="327">
        <v>2.4500000000000002</v>
      </c>
      <c r="E288" s="327"/>
      <c r="F288" s="328">
        <v>2.95</v>
      </c>
      <c r="G288" s="329"/>
      <c r="H288" s="303"/>
      <c r="I288" s="330">
        <f t="shared" ref="I288:I293" si="26">C288*D288*F288</f>
        <v>7.2275000000000009</v>
      </c>
      <c r="J288" s="331"/>
      <c r="K288" s="302"/>
      <c r="L288" s="302"/>
      <c r="M288" s="302"/>
      <c r="N288" s="302"/>
      <c r="O288" s="302"/>
      <c r="P288" s="302"/>
      <c r="Q288" s="302"/>
      <c r="R288" s="302"/>
      <c r="S288" s="302"/>
      <c r="T288" s="302"/>
      <c r="U288" s="302"/>
      <c r="V288" s="302"/>
      <c r="W288" s="302"/>
      <c r="X288" s="302"/>
      <c r="Y288" s="302"/>
      <c r="Z288" s="302"/>
    </row>
    <row r="289" spans="1:26" ht="13.8" x14ac:dyDescent="0.3">
      <c r="A289" s="332"/>
      <c r="B289" s="357" t="s">
        <v>410</v>
      </c>
      <c r="C289" s="326">
        <v>1</v>
      </c>
      <c r="D289" s="327">
        <v>0.98</v>
      </c>
      <c r="E289" s="327"/>
      <c r="F289" s="328">
        <v>2.95</v>
      </c>
      <c r="G289" s="329"/>
      <c r="H289" s="303"/>
      <c r="I289" s="330">
        <f t="shared" si="26"/>
        <v>2.891</v>
      </c>
      <c r="J289" s="331"/>
      <c r="K289" s="302"/>
      <c r="L289" s="302"/>
      <c r="M289" s="302"/>
      <c r="N289" s="302"/>
      <c r="O289" s="302"/>
      <c r="P289" s="302"/>
      <c r="Q289" s="302"/>
      <c r="R289" s="302"/>
      <c r="S289" s="302"/>
      <c r="T289" s="302"/>
      <c r="U289" s="302"/>
      <c r="V289" s="302"/>
      <c r="W289" s="302"/>
      <c r="X289" s="302"/>
      <c r="Y289" s="302"/>
      <c r="Z289" s="302"/>
    </row>
    <row r="290" spans="1:26" ht="13.8" x14ac:dyDescent="0.3">
      <c r="A290" s="332"/>
      <c r="B290" s="357" t="s">
        <v>411</v>
      </c>
      <c r="C290" s="326">
        <v>1</v>
      </c>
      <c r="D290" s="327">
        <v>1.5</v>
      </c>
      <c r="E290" s="327"/>
      <c r="F290" s="328">
        <v>2.95</v>
      </c>
      <c r="G290" s="329"/>
      <c r="H290" s="303"/>
      <c r="I290" s="330">
        <f t="shared" si="26"/>
        <v>4.4250000000000007</v>
      </c>
      <c r="J290" s="331"/>
      <c r="K290" s="302"/>
      <c r="L290" s="302"/>
      <c r="M290" s="302"/>
      <c r="N290" s="302"/>
      <c r="O290" s="302"/>
      <c r="P290" s="302"/>
      <c r="Q290" s="302"/>
      <c r="R290" s="302"/>
      <c r="S290" s="302"/>
      <c r="T290" s="302"/>
      <c r="U290" s="302"/>
      <c r="V290" s="302"/>
      <c r="W290" s="302"/>
      <c r="X290" s="302"/>
      <c r="Y290" s="302"/>
      <c r="Z290" s="302"/>
    </row>
    <row r="291" spans="1:26" ht="13.8" x14ac:dyDescent="0.3">
      <c r="A291" s="332"/>
      <c r="B291" s="357" t="s">
        <v>414</v>
      </c>
      <c r="C291" s="326">
        <v>1</v>
      </c>
      <c r="D291" s="358">
        <v>4.53</v>
      </c>
      <c r="E291" s="358"/>
      <c r="F291" s="328">
        <v>2.95</v>
      </c>
      <c r="G291" s="362"/>
      <c r="H291" s="303"/>
      <c r="I291" s="330">
        <f t="shared" si="26"/>
        <v>13.363500000000002</v>
      </c>
      <c r="J291" s="331"/>
      <c r="K291" s="302"/>
      <c r="L291" s="302"/>
      <c r="M291" s="302"/>
      <c r="N291" s="302"/>
      <c r="O291" s="302"/>
      <c r="P291" s="302"/>
      <c r="Q291" s="302"/>
      <c r="R291" s="302"/>
      <c r="S291" s="302"/>
      <c r="T291" s="302"/>
      <c r="U291" s="302"/>
      <c r="V291" s="302"/>
      <c r="W291" s="302"/>
      <c r="X291" s="302"/>
      <c r="Y291" s="302"/>
      <c r="Z291" s="302"/>
    </row>
    <row r="292" spans="1:26" ht="13.8" x14ac:dyDescent="0.3">
      <c r="A292" s="332"/>
      <c r="B292" s="357" t="s">
        <v>412</v>
      </c>
      <c r="C292" s="326">
        <v>1</v>
      </c>
      <c r="D292" s="327">
        <v>1.9550000000000001</v>
      </c>
      <c r="E292" s="327"/>
      <c r="F292" s="328">
        <v>2.95</v>
      </c>
      <c r="G292" s="329"/>
      <c r="H292" s="303"/>
      <c r="I292" s="330">
        <f t="shared" si="26"/>
        <v>5.7672500000000007</v>
      </c>
      <c r="J292" s="331"/>
      <c r="K292" s="302"/>
      <c r="L292" s="302"/>
      <c r="M292" s="302"/>
      <c r="N292" s="302"/>
      <c r="O292" s="302"/>
      <c r="P292" s="302"/>
      <c r="Q292" s="302"/>
      <c r="R292" s="302"/>
      <c r="S292" s="302"/>
      <c r="T292" s="302"/>
      <c r="U292" s="302"/>
      <c r="V292" s="302"/>
      <c r="W292" s="302"/>
      <c r="X292" s="302"/>
      <c r="Y292" s="302"/>
      <c r="Z292" s="302"/>
    </row>
    <row r="293" spans="1:26" ht="13.8" x14ac:dyDescent="0.3">
      <c r="A293" s="390"/>
      <c r="B293" s="357" t="s">
        <v>415</v>
      </c>
      <c r="C293" s="326">
        <v>1</v>
      </c>
      <c r="D293" s="358">
        <v>0.73</v>
      </c>
      <c r="E293" s="358"/>
      <c r="F293" s="328">
        <v>2.95</v>
      </c>
      <c r="G293" s="362"/>
      <c r="H293" s="303"/>
      <c r="I293" s="330">
        <f t="shared" si="26"/>
        <v>2.1535000000000002</v>
      </c>
      <c r="J293" s="331"/>
      <c r="K293" s="302"/>
      <c r="L293" s="302"/>
      <c r="M293" s="302"/>
      <c r="N293" s="302"/>
      <c r="O293" s="302"/>
      <c r="P293" s="302"/>
      <c r="Q293" s="302"/>
      <c r="R293" s="302"/>
      <c r="S293" s="302"/>
      <c r="T293" s="302"/>
      <c r="U293" s="302"/>
      <c r="V293" s="302"/>
      <c r="W293" s="302"/>
      <c r="X293" s="302"/>
      <c r="Y293" s="302"/>
      <c r="Z293" s="302"/>
    </row>
    <row r="294" spans="1:26" ht="13.8" x14ac:dyDescent="0.3">
      <c r="A294" s="332"/>
      <c r="B294" s="357" t="s">
        <v>399</v>
      </c>
      <c r="C294" s="326">
        <v>1</v>
      </c>
      <c r="D294" s="327">
        <v>0.32500000000000001</v>
      </c>
      <c r="E294" s="327"/>
      <c r="F294" s="328">
        <v>2.95</v>
      </c>
      <c r="G294" s="329"/>
      <c r="H294" s="303"/>
      <c r="I294" s="330">
        <f>D294*F294</f>
        <v>0.9587500000000001</v>
      </c>
      <c r="J294" s="331"/>
      <c r="K294" s="302"/>
      <c r="L294" s="302"/>
      <c r="M294" s="302"/>
      <c r="N294" s="302"/>
      <c r="O294" s="302"/>
      <c r="P294" s="302"/>
      <c r="Q294" s="302"/>
      <c r="R294" s="302"/>
      <c r="S294" s="302"/>
      <c r="T294" s="302"/>
      <c r="U294" s="302"/>
      <c r="V294" s="302"/>
      <c r="W294" s="302"/>
      <c r="X294" s="302"/>
      <c r="Y294" s="302"/>
      <c r="Z294" s="302"/>
    </row>
    <row r="295" spans="1:26" ht="13.8" x14ac:dyDescent="0.3">
      <c r="A295" s="390"/>
      <c r="B295" s="357" t="s">
        <v>385</v>
      </c>
      <c r="C295" s="326">
        <v>1</v>
      </c>
      <c r="D295" s="358">
        <v>0.27500000000000002</v>
      </c>
      <c r="E295" s="358"/>
      <c r="F295" s="328">
        <v>2.95</v>
      </c>
      <c r="G295" s="362"/>
      <c r="H295" s="303"/>
      <c r="I295" s="330">
        <f>D295*F295*C295</f>
        <v>0.81125000000000014</v>
      </c>
      <c r="J295" s="331"/>
      <c r="K295" s="302"/>
      <c r="L295" s="302"/>
      <c r="M295" s="302"/>
      <c r="N295" s="302"/>
      <c r="O295" s="302"/>
      <c r="P295" s="302"/>
      <c r="Q295" s="302"/>
      <c r="R295" s="302"/>
      <c r="S295" s="302"/>
      <c r="T295" s="302"/>
      <c r="U295" s="302"/>
      <c r="V295" s="302"/>
      <c r="W295" s="302"/>
      <c r="X295" s="302"/>
      <c r="Y295" s="302"/>
      <c r="Z295" s="302"/>
    </row>
    <row r="296" spans="1:26" ht="13.8" x14ac:dyDescent="0.3">
      <c r="A296" s="390"/>
      <c r="B296" s="357" t="s">
        <v>419</v>
      </c>
      <c r="C296" s="326">
        <v>1</v>
      </c>
      <c r="D296" s="358">
        <v>0.95</v>
      </c>
      <c r="E296" s="358"/>
      <c r="F296" s="328">
        <v>2.95</v>
      </c>
      <c r="G296" s="362"/>
      <c r="H296" s="303"/>
      <c r="I296" s="330">
        <f>C296*D296*F296</f>
        <v>2.8025000000000002</v>
      </c>
      <c r="J296" s="331"/>
      <c r="K296" s="302"/>
      <c r="L296" s="302"/>
      <c r="M296" s="302"/>
      <c r="N296" s="302"/>
      <c r="O296" s="302"/>
      <c r="P296" s="302"/>
      <c r="Q296" s="302"/>
      <c r="R296" s="302"/>
      <c r="S296" s="302"/>
      <c r="T296" s="302"/>
      <c r="U296" s="302"/>
      <c r="V296" s="302"/>
      <c r="W296" s="302"/>
      <c r="X296" s="302"/>
      <c r="Y296" s="302"/>
      <c r="Z296" s="302"/>
    </row>
    <row r="297" spans="1:26" ht="15.6" x14ac:dyDescent="0.3">
      <c r="A297" s="384"/>
      <c r="B297" s="385" t="s">
        <v>380</v>
      </c>
      <c r="C297" s="386">
        <v>-1</v>
      </c>
      <c r="D297" s="387">
        <v>0.95</v>
      </c>
      <c r="E297" s="328"/>
      <c r="F297" s="387">
        <v>2.0499999999999998</v>
      </c>
      <c r="G297" s="362"/>
      <c r="H297" s="303"/>
      <c r="I297" s="388">
        <f t="shared" ref="I297:I300" si="27">D297*F297*C297</f>
        <v>-1.9474999999999998</v>
      </c>
      <c r="J297" s="331"/>
      <c r="K297" s="302"/>
      <c r="L297" s="302"/>
      <c r="M297" s="302"/>
      <c r="N297" s="302"/>
      <c r="O297" s="302"/>
      <c r="P297" s="302"/>
      <c r="Q297" s="302"/>
      <c r="R297" s="302"/>
      <c r="S297" s="302"/>
      <c r="T297" s="302"/>
      <c r="U297" s="302"/>
      <c r="V297" s="302"/>
      <c r="W297" s="302"/>
      <c r="X297" s="302"/>
      <c r="Y297" s="302"/>
      <c r="Z297" s="302"/>
    </row>
    <row r="298" spans="1:26" ht="13.8" x14ac:dyDescent="0.3">
      <c r="A298" s="390"/>
      <c r="B298" s="357" t="s">
        <v>386</v>
      </c>
      <c r="C298" s="326">
        <v>1</v>
      </c>
      <c r="D298" s="358">
        <v>0.27500000000000002</v>
      </c>
      <c r="E298" s="358"/>
      <c r="F298" s="328">
        <v>2.95</v>
      </c>
      <c r="G298" s="362"/>
      <c r="H298" s="303"/>
      <c r="I298" s="330">
        <f t="shared" si="27"/>
        <v>0.81125000000000014</v>
      </c>
      <c r="J298" s="331"/>
      <c r="K298" s="302"/>
      <c r="L298" s="302"/>
      <c r="M298" s="302"/>
      <c r="N298" s="302"/>
      <c r="O298" s="302"/>
      <c r="P298" s="302"/>
      <c r="Q298" s="302"/>
      <c r="R298" s="302"/>
      <c r="S298" s="302"/>
      <c r="T298" s="302"/>
      <c r="U298" s="302"/>
      <c r="V298" s="302"/>
      <c r="W298" s="302"/>
      <c r="X298" s="302"/>
      <c r="Y298" s="302"/>
      <c r="Z298" s="302"/>
    </row>
    <row r="299" spans="1:26" ht="13.8" x14ac:dyDescent="0.3">
      <c r="A299" s="390"/>
      <c r="B299" s="357" t="s">
        <v>387</v>
      </c>
      <c r="C299" s="326">
        <v>1</v>
      </c>
      <c r="D299" s="358">
        <v>0.9</v>
      </c>
      <c r="E299" s="358"/>
      <c r="F299" s="328">
        <v>2.95</v>
      </c>
      <c r="G299" s="362"/>
      <c r="H299" s="303"/>
      <c r="I299" s="330">
        <f t="shared" si="27"/>
        <v>2.6550000000000002</v>
      </c>
      <c r="J299" s="331"/>
      <c r="K299" s="302"/>
      <c r="L299" s="302"/>
      <c r="M299" s="302"/>
      <c r="N299" s="302"/>
      <c r="O299" s="302"/>
      <c r="P299" s="302"/>
      <c r="Q299" s="302"/>
      <c r="R299" s="302"/>
      <c r="S299" s="302"/>
      <c r="T299" s="302"/>
      <c r="U299" s="302"/>
      <c r="V299" s="302"/>
      <c r="W299" s="302"/>
      <c r="X299" s="302"/>
      <c r="Y299" s="302"/>
      <c r="Z299" s="302"/>
    </row>
    <row r="300" spans="1:26" ht="13.8" x14ac:dyDescent="0.3">
      <c r="A300" s="390"/>
      <c r="B300" s="357" t="s">
        <v>388</v>
      </c>
      <c r="C300" s="326">
        <v>1</v>
      </c>
      <c r="D300" s="358">
        <v>5.45</v>
      </c>
      <c r="E300" s="358"/>
      <c r="F300" s="328">
        <v>2.95</v>
      </c>
      <c r="G300" s="362"/>
      <c r="H300" s="303"/>
      <c r="I300" s="330">
        <f t="shared" si="27"/>
        <v>16.077500000000001</v>
      </c>
      <c r="J300" s="331"/>
      <c r="K300" s="302"/>
      <c r="L300" s="302"/>
      <c r="M300" s="302"/>
      <c r="N300" s="302"/>
      <c r="O300" s="302"/>
      <c r="P300" s="302"/>
      <c r="Q300" s="302"/>
      <c r="R300" s="302"/>
      <c r="S300" s="302"/>
      <c r="T300" s="302"/>
      <c r="U300" s="302"/>
      <c r="V300" s="302"/>
      <c r="W300" s="302"/>
      <c r="X300" s="302"/>
      <c r="Y300" s="302"/>
      <c r="Z300" s="302"/>
    </row>
    <row r="301" spans="1:26" ht="13.8" x14ac:dyDescent="0.3">
      <c r="A301" s="390"/>
      <c r="B301" s="357" t="s">
        <v>420</v>
      </c>
      <c r="C301" s="326">
        <v>1</v>
      </c>
      <c r="D301" s="358">
        <v>1.6</v>
      </c>
      <c r="E301" s="358"/>
      <c r="F301" s="328">
        <v>2.95</v>
      </c>
      <c r="G301" s="362"/>
      <c r="H301" s="303"/>
      <c r="I301" s="330">
        <f>C301*D301*F301</f>
        <v>4.7200000000000006</v>
      </c>
      <c r="J301" s="331"/>
      <c r="K301" s="302"/>
      <c r="L301" s="302"/>
      <c r="M301" s="302"/>
      <c r="N301" s="302"/>
      <c r="O301" s="302"/>
      <c r="P301" s="302"/>
      <c r="Q301" s="302"/>
      <c r="R301" s="302"/>
      <c r="S301" s="302"/>
      <c r="T301" s="302"/>
      <c r="U301" s="302"/>
      <c r="V301" s="302"/>
      <c r="W301" s="302"/>
      <c r="X301" s="302"/>
      <c r="Y301" s="302"/>
      <c r="Z301" s="302"/>
    </row>
    <row r="302" spans="1:26" ht="15.6" x14ac:dyDescent="0.3">
      <c r="A302" s="384"/>
      <c r="B302" s="385" t="s">
        <v>421</v>
      </c>
      <c r="C302" s="386">
        <v>-1</v>
      </c>
      <c r="D302" s="387">
        <v>1.6</v>
      </c>
      <c r="E302" s="328"/>
      <c r="F302" s="387">
        <v>2.0499999999999998</v>
      </c>
      <c r="G302" s="362"/>
      <c r="H302" s="303"/>
      <c r="I302" s="388">
        <f t="shared" ref="I302:I304" si="28">D302*F302*C302</f>
        <v>-3.28</v>
      </c>
      <c r="J302" s="331"/>
      <c r="K302" s="302"/>
      <c r="L302" s="302"/>
      <c r="M302" s="302"/>
      <c r="N302" s="302"/>
      <c r="O302" s="302"/>
      <c r="P302" s="302"/>
      <c r="Q302" s="302"/>
      <c r="R302" s="302"/>
      <c r="S302" s="302"/>
      <c r="T302" s="302"/>
      <c r="U302" s="302"/>
      <c r="V302" s="302"/>
      <c r="W302" s="302"/>
      <c r="X302" s="302"/>
      <c r="Y302" s="302"/>
      <c r="Z302" s="302"/>
    </row>
    <row r="303" spans="1:26" ht="13.8" x14ac:dyDescent="0.3">
      <c r="A303" s="390"/>
      <c r="B303" s="357" t="s">
        <v>389</v>
      </c>
      <c r="C303" s="326">
        <v>1</v>
      </c>
      <c r="D303" s="358">
        <v>5.28</v>
      </c>
      <c r="E303" s="358"/>
      <c r="F303" s="328">
        <v>2.95</v>
      </c>
      <c r="G303" s="362"/>
      <c r="H303" s="303"/>
      <c r="I303" s="330">
        <f t="shared" si="28"/>
        <v>15.576000000000002</v>
      </c>
      <c r="J303" s="331"/>
      <c r="K303" s="302"/>
      <c r="L303" s="302"/>
      <c r="M303" s="302"/>
      <c r="N303" s="302"/>
      <c r="O303" s="302"/>
      <c r="P303" s="302"/>
      <c r="Q303" s="302"/>
      <c r="R303" s="302"/>
      <c r="S303" s="302"/>
      <c r="T303" s="302"/>
      <c r="U303" s="302"/>
      <c r="V303" s="302"/>
      <c r="W303" s="302"/>
      <c r="X303" s="302"/>
      <c r="Y303" s="302"/>
      <c r="Z303" s="302"/>
    </row>
    <row r="304" spans="1:26" ht="13.8" x14ac:dyDescent="0.3">
      <c r="A304" s="390"/>
      <c r="B304" s="357" t="s">
        <v>390</v>
      </c>
      <c r="C304" s="326">
        <v>1</v>
      </c>
      <c r="D304" s="358">
        <v>0.8</v>
      </c>
      <c r="E304" s="358"/>
      <c r="F304" s="328">
        <v>2.95</v>
      </c>
      <c r="G304" s="362"/>
      <c r="H304" s="303"/>
      <c r="I304" s="330">
        <f t="shared" si="28"/>
        <v>2.3600000000000003</v>
      </c>
      <c r="J304" s="331"/>
      <c r="K304" s="302"/>
      <c r="L304" s="302"/>
      <c r="M304" s="302"/>
      <c r="N304" s="302"/>
      <c r="O304" s="302"/>
      <c r="P304" s="302"/>
      <c r="Q304" s="302"/>
      <c r="R304" s="302"/>
      <c r="S304" s="302"/>
      <c r="T304" s="302"/>
      <c r="U304" s="302"/>
      <c r="V304" s="302"/>
      <c r="W304" s="302"/>
      <c r="X304" s="302"/>
      <c r="Y304" s="302"/>
      <c r="Z304" s="302"/>
    </row>
    <row r="305" spans="1:26" ht="13.8" x14ac:dyDescent="0.3">
      <c r="A305" s="390"/>
      <c r="B305" s="357" t="s">
        <v>422</v>
      </c>
      <c r="C305" s="326">
        <v>1</v>
      </c>
      <c r="D305" s="358">
        <v>1.6</v>
      </c>
      <c r="E305" s="358"/>
      <c r="F305" s="328">
        <v>2.95</v>
      </c>
      <c r="G305" s="362"/>
      <c r="H305" s="303"/>
      <c r="I305" s="330">
        <f>C305*D305*F305</f>
        <v>4.7200000000000006</v>
      </c>
      <c r="J305" s="331"/>
      <c r="K305" s="302"/>
      <c r="L305" s="302"/>
      <c r="M305" s="302"/>
      <c r="N305" s="302"/>
      <c r="O305" s="302"/>
      <c r="P305" s="302"/>
      <c r="Q305" s="302"/>
      <c r="R305" s="302"/>
      <c r="S305" s="302"/>
      <c r="T305" s="302"/>
      <c r="U305" s="302"/>
      <c r="V305" s="302"/>
      <c r="W305" s="302"/>
      <c r="X305" s="302"/>
      <c r="Y305" s="302"/>
      <c r="Z305" s="302"/>
    </row>
    <row r="306" spans="1:26" ht="15.6" x14ac:dyDescent="0.3">
      <c r="A306" s="384"/>
      <c r="B306" s="385" t="s">
        <v>423</v>
      </c>
      <c r="C306" s="386">
        <v>-1</v>
      </c>
      <c r="D306" s="387">
        <v>1.6</v>
      </c>
      <c r="E306" s="328"/>
      <c r="F306" s="387">
        <v>1.89</v>
      </c>
      <c r="G306" s="362"/>
      <c r="H306" s="303"/>
      <c r="I306" s="388">
        <f t="shared" ref="I306:I308" si="29">D306*F306*C306</f>
        <v>-3.024</v>
      </c>
      <c r="J306" s="331"/>
      <c r="K306" s="302"/>
      <c r="L306" s="302"/>
      <c r="M306" s="302"/>
      <c r="N306" s="302"/>
      <c r="O306" s="302"/>
      <c r="P306" s="302"/>
      <c r="Q306" s="302"/>
      <c r="R306" s="302"/>
      <c r="S306" s="302"/>
      <c r="T306" s="302"/>
      <c r="U306" s="302"/>
      <c r="V306" s="302"/>
      <c r="W306" s="302"/>
      <c r="X306" s="302"/>
      <c r="Y306" s="302"/>
      <c r="Z306" s="302"/>
    </row>
    <row r="307" spans="1:26" ht="13.8" x14ac:dyDescent="0.3">
      <c r="A307" s="390"/>
      <c r="B307" s="357" t="s">
        <v>391</v>
      </c>
      <c r="C307" s="326">
        <v>1</v>
      </c>
      <c r="D307" s="358">
        <v>1.1399999999999999</v>
      </c>
      <c r="E307" s="358"/>
      <c r="F307" s="328">
        <v>2.95</v>
      </c>
      <c r="G307" s="362"/>
      <c r="H307" s="303"/>
      <c r="I307" s="330">
        <f t="shared" si="29"/>
        <v>3.363</v>
      </c>
      <c r="J307" s="331"/>
      <c r="K307" s="302"/>
      <c r="L307" s="302"/>
      <c r="M307" s="302"/>
      <c r="N307" s="302"/>
      <c r="O307" s="302"/>
      <c r="P307" s="302"/>
      <c r="Q307" s="302"/>
      <c r="R307" s="302"/>
      <c r="S307" s="302"/>
      <c r="T307" s="302"/>
      <c r="U307" s="302"/>
      <c r="V307" s="302"/>
      <c r="W307" s="302"/>
      <c r="X307" s="302"/>
      <c r="Y307" s="302"/>
      <c r="Z307" s="302"/>
    </row>
    <row r="308" spans="1:26" ht="13.8" x14ac:dyDescent="0.3">
      <c r="A308" s="390"/>
      <c r="B308" s="357" t="s">
        <v>392</v>
      </c>
      <c r="C308" s="326">
        <v>1</v>
      </c>
      <c r="D308" s="358">
        <v>0.23</v>
      </c>
      <c r="E308" s="358"/>
      <c r="F308" s="328">
        <v>2.95</v>
      </c>
      <c r="G308" s="362"/>
      <c r="H308" s="303"/>
      <c r="I308" s="330">
        <f t="shared" si="29"/>
        <v>0.6785000000000001</v>
      </c>
      <c r="J308" s="331"/>
      <c r="K308" s="302"/>
      <c r="L308" s="302"/>
      <c r="M308" s="302"/>
      <c r="N308" s="302"/>
      <c r="O308" s="302"/>
      <c r="P308" s="302"/>
      <c r="Q308" s="302"/>
      <c r="R308" s="302"/>
      <c r="S308" s="302"/>
      <c r="T308" s="302"/>
      <c r="U308" s="302"/>
      <c r="V308" s="302"/>
      <c r="W308" s="302"/>
      <c r="X308" s="302"/>
      <c r="Y308" s="302"/>
      <c r="Z308" s="302"/>
    </row>
    <row r="309" spans="1:26" ht="13.8" x14ac:dyDescent="0.3">
      <c r="A309" s="390"/>
      <c r="B309" s="357" t="s">
        <v>424</v>
      </c>
      <c r="C309" s="326">
        <v>1</v>
      </c>
      <c r="D309" s="358">
        <v>0.95</v>
      </c>
      <c r="E309" s="358"/>
      <c r="F309" s="328">
        <v>2.95</v>
      </c>
      <c r="G309" s="362"/>
      <c r="H309" s="303"/>
      <c r="I309" s="330">
        <f>C309*D309*F309</f>
        <v>2.8025000000000002</v>
      </c>
      <c r="J309" s="331"/>
      <c r="K309" s="302"/>
      <c r="L309" s="302"/>
      <c r="M309" s="302"/>
      <c r="N309" s="302"/>
      <c r="O309" s="302"/>
      <c r="P309" s="302"/>
      <c r="Q309" s="302"/>
      <c r="R309" s="302"/>
      <c r="S309" s="302"/>
      <c r="T309" s="302"/>
      <c r="U309" s="302"/>
      <c r="V309" s="302"/>
      <c r="W309" s="302"/>
      <c r="X309" s="302"/>
      <c r="Y309" s="302"/>
      <c r="Z309" s="302"/>
    </row>
    <row r="310" spans="1:26" ht="15.6" x14ac:dyDescent="0.3">
      <c r="A310" s="384"/>
      <c r="B310" s="385" t="s">
        <v>380</v>
      </c>
      <c r="C310" s="386">
        <v>-1</v>
      </c>
      <c r="D310" s="387">
        <v>0.95</v>
      </c>
      <c r="E310" s="328"/>
      <c r="F310" s="387">
        <v>2.0499999999999998</v>
      </c>
      <c r="G310" s="362"/>
      <c r="H310" s="303"/>
      <c r="I310" s="388">
        <f>D310*F310*C310</f>
        <v>-1.9474999999999998</v>
      </c>
      <c r="J310" s="331"/>
      <c r="K310" s="302"/>
      <c r="L310" s="302"/>
      <c r="M310" s="302"/>
      <c r="N310" s="302"/>
      <c r="O310" s="302"/>
      <c r="P310" s="302"/>
      <c r="Q310" s="302"/>
      <c r="R310" s="302"/>
      <c r="S310" s="302"/>
      <c r="T310" s="302"/>
      <c r="U310" s="302"/>
      <c r="V310" s="302"/>
      <c r="W310" s="302"/>
      <c r="X310" s="302"/>
      <c r="Y310" s="302"/>
      <c r="Z310" s="302"/>
    </row>
    <row r="311" spans="1:26" ht="13.8" x14ac:dyDescent="0.3">
      <c r="A311" s="390"/>
      <c r="B311" s="357" t="s">
        <v>413</v>
      </c>
      <c r="C311" s="326">
        <v>1</v>
      </c>
      <c r="D311" s="358">
        <v>3.9</v>
      </c>
      <c r="E311" s="358"/>
      <c r="F311" s="328">
        <v>2.95</v>
      </c>
      <c r="G311" s="362"/>
      <c r="H311" s="303"/>
      <c r="I311" s="330">
        <f>C311*D311*F311</f>
        <v>11.505000000000001</v>
      </c>
      <c r="J311" s="331"/>
      <c r="K311" s="302"/>
      <c r="L311" s="302"/>
      <c r="M311" s="302"/>
      <c r="N311" s="302"/>
      <c r="O311" s="302"/>
      <c r="P311" s="302"/>
      <c r="Q311" s="302"/>
      <c r="R311" s="302"/>
      <c r="S311" s="302"/>
      <c r="T311" s="302"/>
      <c r="U311" s="302"/>
      <c r="V311" s="302"/>
      <c r="W311" s="302"/>
      <c r="X311" s="302"/>
      <c r="Y311" s="302"/>
      <c r="Z311" s="302"/>
    </row>
    <row r="312" spans="1:26" ht="13.8" x14ac:dyDescent="0.3">
      <c r="A312" s="390"/>
      <c r="B312" s="357" t="s">
        <v>393</v>
      </c>
      <c r="C312" s="326">
        <v>1</v>
      </c>
      <c r="D312" s="358">
        <v>2</v>
      </c>
      <c r="E312" s="358"/>
      <c r="F312" s="328">
        <v>2.95</v>
      </c>
      <c r="G312" s="362"/>
      <c r="H312" s="303"/>
      <c r="I312" s="330">
        <f>D312*F312*C312</f>
        <v>5.9</v>
      </c>
      <c r="J312" s="331"/>
      <c r="K312" s="302"/>
      <c r="L312" s="302"/>
      <c r="M312" s="302"/>
      <c r="N312" s="302"/>
      <c r="O312" s="302"/>
      <c r="P312" s="302"/>
      <c r="Q312" s="302"/>
      <c r="R312" s="302"/>
      <c r="S312" s="302"/>
      <c r="T312" s="302"/>
      <c r="U312" s="302"/>
      <c r="V312" s="302"/>
      <c r="W312" s="302"/>
      <c r="X312" s="302"/>
      <c r="Y312" s="302"/>
      <c r="Z312" s="302"/>
    </row>
    <row r="313" spans="1:26" ht="13.8" x14ac:dyDescent="0.3">
      <c r="A313" s="390"/>
      <c r="B313" s="357" t="s">
        <v>425</v>
      </c>
      <c r="C313" s="326">
        <v>1</v>
      </c>
      <c r="D313" s="358">
        <v>1.6</v>
      </c>
      <c r="E313" s="358"/>
      <c r="F313" s="328">
        <v>2.95</v>
      </c>
      <c r="G313" s="362"/>
      <c r="H313" s="303"/>
      <c r="I313" s="330">
        <f>C313*D313*F313</f>
        <v>4.7200000000000006</v>
      </c>
      <c r="J313" s="331"/>
      <c r="K313" s="302"/>
      <c r="L313" s="302"/>
      <c r="M313" s="302"/>
      <c r="N313" s="302"/>
      <c r="O313" s="302"/>
      <c r="P313" s="302"/>
      <c r="Q313" s="302"/>
      <c r="R313" s="302"/>
      <c r="S313" s="302"/>
      <c r="T313" s="302"/>
      <c r="U313" s="302"/>
      <c r="V313" s="302"/>
      <c r="W313" s="302"/>
      <c r="X313" s="302"/>
      <c r="Y313" s="302"/>
      <c r="Z313" s="302"/>
    </row>
    <row r="314" spans="1:26" ht="15.6" x14ac:dyDescent="0.3">
      <c r="A314" s="384"/>
      <c r="B314" s="385" t="s">
        <v>426</v>
      </c>
      <c r="C314" s="386">
        <v>-1</v>
      </c>
      <c r="D314" s="387">
        <v>1.6</v>
      </c>
      <c r="E314" s="328"/>
      <c r="F314" s="387">
        <v>2.0499999999999998</v>
      </c>
      <c r="G314" s="362"/>
      <c r="H314" s="303"/>
      <c r="I314" s="388">
        <f>D314*F314*C314</f>
        <v>-3.28</v>
      </c>
      <c r="J314" s="331"/>
      <c r="K314" s="302"/>
      <c r="L314" s="302"/>
      <c r="M314" s="302"/>
      <c r="N314" s="302"/>
      <c r="O314" s="302"/>
      <c r="P314" s="302"/>
      <c r="Q314" s="302"/>
      <c r="R314" s="302"/>
      <c r="S314" s="302"/>
      <c r="T314" s="302"/>
      <c r="U314" s="302"/>
      <c r="V314" s="302"/>
      <c r="W314" s="302"/>
      <c r="X314" s="302"/>
      <c r="Y314" s="302"/>
      <c r="Z314" s="302"/>
    </row>
    <row r="315" spans="1:26" ht="13.8" x14ac:dyDescent="0.3">
      <c r="A315" s="332"/>
      <c r="B315" s="357" t="s">
        <v>400</v>
      </c>
      <c r="C315" s="326">
        <v>1</v>
      </c>
      <c r="D315" s="327">
        <v>0.35</v>
      </c>
      <c r="E315" s="327"/>
      <c r="F315" s="328">
        <v>2.95</v>
      </c>
      <c r="G315" s="329"/>
      <c r="H315" s="303"/>
      <c r="I315" s="330">
        <f t="shared" ref="I315:I317" si="30">D315*F315</f>
        <v>1.0325</v>
      </c>
      <c r="J315" s="331"/>
      <c r="K315" s="302"/>
      <c r="L315" s="302"/>
      <c r="M315" s="302"/>
      <c r="N315" s="302"/>
      <c r="O315" s="302"/>
      <c r="P315" s="302"/>
      <c r="Q315" s="302"/>
      <c r="R315" s="302"/>
      <c r="S315" s="302"/>
      <c r="T315" s="302"/>
      <c r="U315" s="302"/>
      <c r="V315" s="302"/>
      <c r="W315" s="302"/>
      <c r="X315" s="302"/>
      <c r="Y315" s="302"/>
      <c r="Z315" s="302"/>
    </row>
    <row r="316" spans="1:26" ht="13.8" x14ac:dyDescent="0.3">
      <c r="A316" s="332"/>
      <c r="B316" s="357" t="s">
        <v>401</v>
      </c>
      <c r="C316" s="326">
        <v>1</v>
      </c>
      <c r="D316" s="327">
        <v>0.35</v>
      </c>
      <c r="E316" s="327"/>
      <c r="F316" s="328">
        <v>2.95</v>
      </c>
      <c r="G316" s="329"/>
      <c r="H316" s="303"/>
      <c r="I316" s="330">
        <f t="shared" si="30"/>
        <v>1.0325</v>
      </c>
      <c r="J316" s="331"/>
      <c r="K316" s="302"/>
      <c r="L316" s="302"/>
      <c r="M316" s="302"/>
      <c r="N316" s="302"/>
      <c r="O316" s="302"/>
      <c r="P316" s="302"/>
      <c r="Q316" s="302"/>
      <c r="R316" s="302"/>
      <c r="S316" s="302"/>
      <c r="T316" s="302"/>
      <c r="U316" s="302"/>
      <c r="V316" s="302"/>
      <c r="W316" s="302"/>
      <c r="X316" s="302"/>
      <c r="Y316" s="302"/>
      <c r="Z316" s="302"/>
    </row>
    <row r="317" spans="1:26" ht="13.8" x14ac:dyDescent="0.3">
      <c r="A317" s="332"/>
      <c r="B317" s="357" t="s">
        <v>402</v>
      </c>
      <c r="C317" s="326">
        <v>1</v>
      </c>
      <c r="D317" s="327">
        <v>0.185</v>
      </c>
      <c r="E317" s="327"/>
      <c r="F317" s="328">
        <v>2.95</v>
      </c>
      <c r="G317" s="329"/>
      <c r="H317" s="303"/>
      <c r="I317" s="330">
        <f t="shared" si="30"/>
        <v>0.54575000000000007</v>
      </c>
      <c r="J317" s="331"/>
      <c r="K317" s="302"/>
      <c r="L317" s="302"/>
      <c r="M317" s="302"/>
      <c r="N317" s="302"/>
      <c r="O317" s="302"/>
      <c r="P317" s="302"/>
      <c r="Q317" s="302"/>
      <c r="R317" s="302"/>
      <c r="S317" s="302"/>
      <c r="T317" s="302"/>
      <c r="U317" s="302"/>
      <c r="V317" s="302"/>
      <c r="W317" s="302"/>
      <c r="X317" s="302"/>
      <c r="Y317" s="302"/>
      <c r="Z317" s="302"/>
    </row>
    <row r="318" spans="1:26" ht="15.6" x14ac:dyDescent="0.3">
      <c r="A318" s="384"/>
      <c r="B318" s="385" t="s">
        <v>380</v>
      </c>
      <c r="C318" s="386">
        <v>-1</v>
      </c>
      <c r="D318" s="387">
        <v>0.95</v>
      </c>
      <c r="E318" s="328"/>
      <c r="F318" s="387">
        <v>2.0499999999999998</v>
      </c>
      <c r="G318" s="362"/>
      <c r="H318" s="303"/>
      <c r="I318" s="388">
        <f t="shared" ref="I318:I319" si="31">D318*F318*C318</f>
        <v>-1.9474999999999998</v>
      </c>
      <c r="J318" s="331"/>
      <c r="K318" s="302"/>
      <c r="L318" s="302"/>
      <c r="M318" s="302"/>
      <c r="N318" s="302"/>
      <c r="O318" s="302"/>
      <c r="P318" s="302"/>
      <c r="Q318" s="302"/>
      <c r="R318" s="302"/>
      <c r="S318" s="302"/>
      <c r="T318" s="302"/>
      <c r="U318" s="302"/>
      <c r="V318" s="302"/>
      <c r="W318" s="302"/>
      <c r="X318" s="302"/>
      <c r="Y318" s="302"/>
      <c r="Z318" s="302"/>
    </row>
    <row r="319" spans="1:26" ht="13.8" x14ac:dyDescent="0.3">
      <c r="A319" s="324"/>
      <c r="B319" s="342" t="s">
        <v>374</v>
      </c>
      <c r="C319" s="375">
        <v>1</v>
      </c>
      <c r="D319" s="343">
        <v>0.37</v>
      </c>
      <c r="E319" s="343"/>
      <c r="F319" s="328">
        <v>3.5</v>
      </c>
      <c r="G319" s="329"/>
      <c r="H319" s="303"/>
      <c r="I319" s="330">
        <f t="shared" si="31"/>
        <v>1.2949999999999999</v>
      </c>
      <c r="J319" s="331"/>
      <c r="K319" s="302"/>
      <c r="L319" s="302"/>
      <c r="M319" s="302"/>
      <c r="N319" s="302"/>
      <c r="O319" s="302"/>
      <c r="P319" s="302"/>
      <c r="Q319" s="302"/>
      <c r="R319" s="302"/>
      <c r="S319" s="302"/>
      <c r="T319" s="302"/>
      <c r="U319" s="302"/>
      <c r="V319" s="302"/>
      <c r="W319" s="302"/>
      <c r="X319" s="302"/>
      <c r="Y319" s="302"/>
      <c r="Z319" s="302"/>
    </row>
    <row r="320" spans="1:26" ht="15.6" x14ac:dyDescent="0.3">
      <c r="A320" s="384"/>
      <c r="B320" s="435" t="s">
        <v>427</v>
      </c>
      <c r="C320" s="436">
        <v>1</v>
      </c>
      <c r="D320" s="437">
        <v>4.32</v>
      </c>
      <c r="E320" s="438"/>
      <c r="F320" s="328">
        <v>3.65</v>
      </c>
      <c r="G320" s="439"/>
      <c r="H320" s="440"/>
      <c r="I320" s="441">
        <f>C320*D320*F320</f>
        <v>15.768000000000001</v>
      </c>
      <c r="J320" s="391"/>
      <c r="K320" s="302"/>
      <c r="L320" s="302"/>
      <c r="M320" s="302"/>
      <c r="N320" s="302"/>
      <c r="O320" s="302"/>
      <c r="P320" s="302"/>
      <c r="Q320" s="302"/>
      <c r="R320" s="302"/>
      <c r="S320" s="302"/>
      <c r="T320" s="302"/>
      <c r="U320" s="302"/>
      <c r="V320" s="302"/>
      <c r="W320" s="302"/>
      <c r="X320" s="302"/>
      <c r="Y320" s="302"/>
      <c r="Z320" s="302"/>
    </row>
    <row r="321" spans="1:26" ht="15.6" x14ac:dyDescent="0.3">
      <c r="A321" s="384"/>
      <c r="B321" s="385" t="s">
        <v>371</v>
      </c>
      <c r="C321" s="386">
        <v>-1</v>
      </c>
      <c r="D321" s="387">
        <v>1.6</v>
      </c>
      <c r="E321" s="328"/>
      <c r="F321" s="328">
        <v>3.65</v>
      </c>
      <c r="G321" s="362"/>
      <c r="H321" s="303"/>
      <c r="I321" s="388">
        <f>D321*F321*C321</f>
        <v>-5.84</v>
      </c>
      <c r="J321" s="391"/>
      <c r="K321" s="302"/>
      <c r="L321" s="302"/>
      <c r="M321" s="302"/>
      <c r="N321" s="302"/>
      <c r="O321" s="302"/>
      <c r="P321" s="302"/>
      <c r="Q321" s="302"/>
      <c r="R321" s="302"/>
      <c r="S321" s="302"/>
      <c r="T321" s="302"/>
      <c r="U321" s="302"/>
      <c r="V321" s="302"/>
      <c r="W321" s="302"/>
      <c r="X321" s="302"/>
      <c r="Y321" s="302"/>
      <c r="Z321" s="302"/>
    </row>
    <row r="322" spans="1:26" ht="15.6" x14ac:dyDescent="0.3">
      <c r="A322" s="384"/>
      <c r="B322" s="435" t="s">
        <v>428</v>
      </c>
      <c r="C322" s="436">
        <v>1</v>
      </c>
      <c r="D322" s="437">
        <v>4.0199999999999996</v>
      </c>
      <c r="E322" s="438"/>
      <c r="F322" s="328">
        <v>3.65</v>
      </c>
      <c r="G322" s="439"/>
      <c r="H322" s="440"/>
      <c r="I322" s="441">
        <f>C322*D322*F322</f>
        <v>14.672999999999998</v>
      </c>
      <c r="J322" s="391"/>
      <c r="K322" s="302"/>
      <c r="L322" s="302"/>
      <c r="M322" s="302"/>
      <c r="N322" s="302"/>
      <c r="O322" s="302"/>
      <c r="P322" s="302"/>
      <c r="Q322" s="302"/>
      <c r="R322" s="302"/>
      <c r="S322" s="302"/>
      <c r="T322" s="302"/>
      <c r="U322" s="302"/>
      <c r="V322" s="302"/>
      <c r="W322" s="302"/>
      <c r="X322" s="302"/>
      <c r="Y322" s="302"/>
      <c r="Z322" s="302"/>
    </row>
    <row r="323" spans="1:26" ht="15.6" x14ac:dyDescent="0.3">
      <c r="A323" s="384"/>
      <c r="B323" s="385" t="s">
        <v>371</v>
      </c>
      <c r="C323" s="386">
        <v>-1</v>
      </c>
      <c r="D323" s="387">
        <v>1.6</v>
      </c>
      <c r="E323" s="328"/>
      <c r="F323" s="328">
        <v>3.65</v>
      </c>
      <c r="G323" s="362"/>
      <c r="H323" s="303"/>
      <c r="I323" s="388">
        <f>D323*F323*C323</f>
        <v>-5.84</v>
      </c>
      <c r="J323" s="442">
        <f>SUM(I252:I323)</f>
        <v>323.77500000000043</v>
      </c>
      <c r="K323" s="302"/>
      <c r="L323" s="302"/>
      <c r="M323" s="302"/>
      <c r="N323" s="302"/>
      <c r="O323" s="302"/>
      <c r="P323" s="302"/>
      <c r="Q323" s="302"/>
      <c r="R323" s="302"/>
      <c r="S323" s="302"/>
      <c r="T323" s="302"/>
      <c r="U323" s="302"/>
      <c r="V323" s="302"/>
      <c r="W323" s="302"/>
      <c r="X323" s="302"/>
      <c r="Y323" s="302"/>
      <c r="Z323" s="302"/>
    </row>
    <row r="324" spans="1:26" ht="13.8" x14ac:dyDescent="0.3">
      <c r="A324" s="332" t="s">
        <v>209</v>
      </c>
      <c r="B324" s="325" t="s">
        <v>288</v>
      </c>
      <c r="C324" s="424" t="s">
        <v>0</v>
      </c>
      <c r="D324" s="327"/>
      <c r="E324" s="327"/>
      <c r="F324" s="328"/>
      <c r="G324" s="329"/>
      <c r="H324" s="303"/>
      <c r="I324" s="331"/>
      <c r="J324" s="391"/>
      <c r="K324" s="302"/>
      <c r="L324" s="302"/>
      <c r="M324" s="302"/>
      <c r="N324" s="302"/>
      <c r="O324" s="302"/>
      <c r="P324" s="302"/>
      <c r="Q324" s="302"/>
      <c r="R324" s="302"/>
      <c r="S324" s="302"/>
      <c r="T324" s="302"/>
      <c r="U324" s="302"/>
      <c r="V324" s="302"/>
      <c r="W324" s="302"/>
      <c r="X324" s="302"/>
      <c r="Y324" s="302"/>
      <c r="Z324" s="302"/>
    </row>
    <row r="325" spans="1:26" ht="13.8" x14ac:dyDescent="0.3">
      <c r="A325" s="332"/>
      <c r="B325" s="357"/>
      <c r="C325" s="326"/>
      <c r="D325" s="327"/>
      <c r="E325" s="327"/>
      <c r="F325" s="328"/>
      <c r="G325" s="329"/>
      <c r="H325" s="303"/>
      <c r="I325" s="330"/>
      <c r="J325" s="331"/>
      <c r="K325" s="302"/>
      <c r="L325" s="302"/>
      <c r="M325" s="302"/>
      <c r="N325" s="302"/>
      <c r="O325" s="302"/>
      <c r="P325" s="302"/>
      <c r="Q325" s="302"/>
      <c r="R325" s="302"/>
      <c r="S325" s="302"/>
      <c r="T325" s="302"/>
      <c r="U325" s="302"/>
      <c r="V325" s="302"/>
      <c r="W325" s="302"/>
      <c r="X325" s="302"/>
      <c r="Y325" s="302"/>
      <c r="Z325" s="302"/>
    </row>
    <row r="326" spans="1:26" ht="15.6" x14ac:dyDescent="0.3">
      <c r="A326" s="384"/>
      <c r="B326" s="385"/>
      <c r="C326" s="386"/>
      <c r="D326" s="387"/>
      <c r="E326" s="328"/>
      <c r="F326" s="387"/>
      <c r="G326" s="362"/>
      <c r="H326" s="303"/>
      <c r="I326" s="388"/>
      <c r="J326" s="331"/>
      <c r="K326" s="302"/>
      <c r="L326" s="302"/>
      <c r="M326" s="302"/>
      <c r="N326" s="302"/>
      <c r="O326" s="302"/>
      <c r="P326" s="302"/>
      <c r="Q326" s="302"/>
      <c r="R326" s="302"/>
      <c r="S326" s="302"/>
      <c r="T326" s="302"/>
      <c r="U326" s="302"/>
      <c r="V326" s="302"/>
      <c r="W326" s="302"/>
      <c r="X326" s="302"/>
      <c r="Y326" s="302"/>
      <c r="Z326" s="302"/>
    </row>
    <row r="327" spans="1:26" ht="13.8" x14ac:dyDescent="0.3">
      <c r="A327" s="332"/>
      <c r="B327" s="357"/>
      <c r="C327" s="326"/>
      <c r="D327" s="327"/>
      <c r="E327" s="327"/>
      <c r="F327" s="328"/>
      <c r="G327" s="329"/>
      <c r="H327" s="303"/>
      <c r="I327" s="330"/>
      <c r="J327" s="331"/>
      <c r="K327" s="302"/>
      <c r="L327" s="302"/>
      <c r="M327" s="302"/>
      <c r="N327" s="302"/>
      <c r="O327" s="302"/>
      <c r="P327" s="302"/>
      <c r="Q327" s="302"/>
      <c r="R327" s="302"/>
      <c r="S327" s="302"/>
      <c r="T327" s="302"/>
      <c r="U327" s="302"/>
      <c r="V327" s="302"/>
      <c r="W327" s="302"/>
      <c r="X327" s="302"/>
      <c r="Y327" s="302"/>
      <c r="Z327" s="302"/>
    </row>
    <row r="328" spans="1:26" ht="15.6" x14ac:dyDescent="0.3">
      <c r="A328" s="384"/>
      <c r="B328" s="385"/>
      <c r="C328" s="386"/>
      <c r="D328" s="387"/>
      <c r="E328" s="328"/>
      <c r="F328" s="387"/>
      <c r="G328" s="362"/>
      <c r="H328" s="303"/>
      <c r="I328" s="388"/>
      <c r="J328" s="331"/>
      <c r="K328" s="302"/>
      <c r="L328" s="302"/>
      <c r="M328" s="302"/>
      <c r="N328" s="302"/>
      <c r="O328" s="302"/>
      <c r="P328" s="302"/>
      <c r="Q328" s="302"/>
      <c r="R328" s="302"/>
      <c r="S328" s="302"/>
      <c r="T328" s="302"/>
      <c r="U328" s="302"/>
      <c r="V328" s="302"/>
      <c r="W328" s="302"/>
      <c r="X328" s="302"/>
      <c r="Y328" s="302"/>
      <c r="Z328" s="302"/>
    </row>
    <row r="329" spans="1:26" ht="13.8" x14ac:dyDescent="0.3">
      <c r="A329" s="332"/>
      <c r="B329" s="357"/>
      <c r="C329" s="326"/>
      <c r="D329" s="327"/>
      <c r="E329" s="327"/>
      <c r="F329" s="328"/>
      <c r="G329" s="329"/>
      <c r="H329" s="303"/>
      <c r="I329" s="330"/>
      <c r="J329" s="331"/>
      <c r="K329" s="302"/>
      <c r="L329" s="302"/>
      <c r="M329" s="302"/>
      <c r="N329" s="302"/>
      <c r="O329" s="302"/>
      <c r="P329" s="302"/>
      <c r="Q329" s="302"/>
      <c r="R329" s="302"/>
      <c r="S329" s="302"/>
      <c r="T329" s="302"/>
      <c r="U329" s="302"/>
      <c r="V329" s="302"/>
      <c r="W329" s="302"/>
      <c r="X329" s="302"/>
      <c r="Y329" s="302"/>
      <c r="Z329" s="302"/>
    </row>
    <row r="330" spans="1:26" ht="15.6" x14ac:dyDescent="0.3">
      <c r="A330" s="384"/>
      <c r="B330" s="385"/>
      <c r="C330" s="386"/>
      <c r="D330" s="387"/>
      <c r="E330" s="328"/>
      <c r="F330" s="387"/>
      <c r="G330" s="362"/>
      <c r="H330" s="303"/>
      <c r="I330" s="388"/>
      <c r="J330" s="331"/>
      <c r="K330" s="302"/>
      <c r="L330" s="302"/>
      <c r="M330" s="302"/>
      <c r="N330" s="302"/>
      <c r="O330" s="302"/>
      <c r="P330" s="302"/>
      <c r="Q330" s="302"/>
      <c r="R330" s="302"/>
      <c r="S330" s="302"/>
      <c r="T330" s="302"/>
      <c r="U330" s="302"/>
      <c r="V330" s="302"/>
      <c r="W330" s="302"/>
      <c r="X330" s="302"/>
      <c r="Y330" s="302"/>
      <c r="Z330" s="302"/>
    </row>
    <row r="331" spans="1:26" ht="15.6" x14ac:dyDescent="0.3">
      <c r="A331" s="384"/>
      <c r="B331" s="385"/>
      <c r="C331" s="386"/>
      <c r="D331" s="387"/>
      <c r="E331" s="328"/>
      <c r="F331" s="387"/>
      <c r="G331" s="362"/>
      <c r="H331" s="303"/>
      <c r="I331" s="388"/>
      <c r="J331" s="331"/>
      <c r="K331" s="302"/>
      <c r="L331" s="302"/>
      <c r="M331" s="302"/>
      <c r="N331" s="302"/>
      <c r="O331" s="302"/>
      <c r="P331" s="302"/>
      <c r="Q331" s="302"/>
      <c r="R331" s="302"/>
      <c r="S331" s="302"/>
      <c r="T331" s="302"/>
      <c r="U331" s="302"/>
      <c r="V331" s="302"/>
      <c r="W331" s="302"/>
      <c r="X331" s="302"/>
      <c r="Y331" s="302"/>
      <c r="Z331" s="302"/>
    </row>
    <row r="332" spans="1:26" ht="13.8" x14ac:dyDescent="0.3">
      <c r="A332" s="324"/>
      <c r="B332" s="342"/>
      <c r="C332" s="375"/>
      <c r="D332" s="343"/>
      <c r="E332" s="343"/>
      <c r="F332" s="328"/>
      <c r="G332" s="329"/>
      <c r="H332" s="303"/>
      <c r="I332" s="330"/>
      <c r="J332" s="331"/>
      <c r="K332" s="302"/>
      <c r="L332" s="302"/>
      <c r="M332" s="302"/>
      <c r="N332" s="302"/>
      <c r="O332" s="302"/>
      <c r="P332" s="302"/>
      <c r="Q332" s="302"/>
      <c r="R332" s="302"/>
      <c r="S332" s="302"/>
      <c r="T332" s="302"/>
      <c r="U332" s="302"/>
      <c r="V332" s="302"/>
      <c r="W332" s="302"/>
      <c r="X332" s="302"/>
      <c r="Y332" s="302"/>
      <c r="Z332" s="302"/>
    </row>
    <row r="333" spans="1:26" ht="13.8" x14ac:dyDescent="0.3">
      <c r="A333" s="324"/>
      <c r="B333" s="342"/>
      <c r="C333" s="375"/>
      <c r="D333" s="343"/>
      <c r="E333" s="343"/>
      <c r="F333" s="328"/>
      <c r="G333" s="329"/>
      <c r="H333" s="303"/>
      <c r="I333" s="330"/>
      <c r="J333" s="331"/>
      <c r="K333" s="302"/>
      <c r="L333" s="302"/>
      <c r="M333" s="302"/>
      <c r="N333" s="302"/>
      <c r="O333" s="302"/>
      <c r="P333" s="302"/>
      <c r="Q333" s="302"/>
      <c r="R333" s="302"/>
      <c r="S333" s="302"/>
      <c r="T333" s="302"/>
      <c r="U333" s="302"/>
      <c r="V333" s="302"/>
      <c r="W333" s="302"/>
      <c r="X333" s="302"/>
      <c r="Y333" s="302"/>
      <c r="Z333" s="302"/>
    </row>
    <row r="334" spans="1:26" ht="13.8" x14ac:dyDescent="0.3">
      <c r="A334" s="324"/>
      <c r="B334" s="342"/>
      <c r="C334" s="375"/>
      <c r="D334" s="343"/>
      <c r="E334" s="343"/>
      <c r="F334" s="328"/>
      <c r="G334" s="329"/>
      <c r="H334" s="303"/>
      <c r="I334" s="330"/>
      <c r="J334" s="331"/>
      <c r="K334" s="302"/>
      <c r="L334" s="302"/>
      <c r="M334" s="302"/>
      <c r="N334" s="302"/>
      <c r="O334" s="302"/>
      <c r="P334" s="302"/>
      <c r="Q334" s="302"/>
      <c r="R334" s="302"/>
      <c r="S334" s="302"/>
      <c r="T334" s="302"/>
      <c r="U334" s="302"/>
      <c r="V334" s="302"/>
      <c r="W334" s="302"/>
      <c r="X334" s="302"/>
      <c r="Y334" s="302"/>
      <c r="Z334" s="302"/>
    </row>
    <row r="335" spans="1:26" ht="15.6" x14ac:dyDescent="0.3">
      <c r="A335" s="384"/>
      <c r="B335" s="385"/>
      <c r="C335" s="386"/>
      <c r="D335" s="387"/>
      <c r="E335" s="328"/>
      <c r="F335" s="387"/>
      <c r="G335" s="362"/>
      <c r="H335" s="303"/>
      <c r="I335" s="388"/>
      <c r="J335" s="331"/>
      <c r="K335" s="302"/>
      <c r="L335" s="302"/>
      <c r="M335" s="302"/>
      <c r="N335" s="302"/>
      <c r="O335" s="302"/>
      <c r="P335" s="302"/>
      <c r="Q335" s="302"/>
      <c r="R335" s="302"/>
      <c r="S335" s="302"/>
      <c r="T335" s="302"/>
      <c r="U335" s="302"/>
      <c r="V335" s="302"/>
      <c r="W335" s="302"/>
      <c r="X335" s="302"/>
      <c r="Y335" s="302"/>
      <c r="Z335" s="302"/>
    </row>
    <row r="336" spans="1:26" ht="13.8" x14ac:dyDescent="0.3">
      <c r="A336" s="324"/>
      <c r="B336" s="342"/>
      <c r="C336" s="375"/>
      <c r="D336" s="343"/>
      <c r="E336" s="343"/>
      <c r="F336" s="328"/>
      <c r="G336" s="329"/>
      <c r="H336" s="303"/>
      <c r="I336" s="330"/>
      <c r="J336" s="331"/>
      <c r="K336" s="302"/>
      <c r="L336" s="302"/>
      <c r="M336" s="302"/>
      <c r="N336" s="302"/>
      <c r="O336" s="302"/>
      <c r="P336" s="302"/>
      <c r="Q336" s="302"/>
      <c r="R336" s="302"/>
      <c r="S336" s="302"/>
      <c r="T336" s="302"/>
      <c r="U336" s="302"/>
      <c r="V336" s="302"/>
      <c r="W336" s="302"/>
      <c r="X336" s="302"/>
      <c r="Y336" s="302"/>
      <c r="Z336" s="302"/>
    </row>
    <row r="337" spans="1:26" ht="13.8" x14ac:dyDescent="0.3">
      <c r="A337" s="324"/>
      <c r="B337" s="342"/>
      <c r="C337" s="375"/>
      <c r="D337" s="343"/>
      <c r="E337" s="343"/>
      <c r="F337" s="328"/>
      <c r="G337" s="329"/>
      <c r="H337" s="303"/>
      <c r="I337" s="330"/>
      <c r="J337" s="331"/>
      <c r="K337" s="302"/>
      <c r="L337" s="302"/>
      <c r="M337" s="302"/>
      <c r="N337" s="302"/>
      <c r="O337" s="302"/>
      <c r="P337" s="302"/>
      <c r="Q337" s="302"/>
      <c r="R337" s="302"/>
      <c r="S337" s="302"/>
      <c r="T337" s="302"/>
      <c r="U337" s="302"/>
      <c r="V337" s="302"/>
      <c r="W337" s="302"/>
      <c r="X337" s="302"/>
      <c r="Y337" s="302"/>
      <c r="Z337" s="302"/>
    </row>
    <row r="338" spans="1:26" ht="15.6" x14ac:dyDescent="0.3">
      <c r="A338" s="384"/>
      <c r="B338" s="385"/>
      <c r="C338" s="386"/>
      <c r="D338" s="387"/>
      <c r="E338" s="328"/>
      <c r="F338" s="387"/>
      <c r="G338" s="362"/>
      <c r="H338" s="303"/>
      <c r="I338" s="388"/>
      <c r="J338" s="331"/>
      <c r="K338" s="302"/>
      <c r="L338" s="302"/>
      <c r="M338" s="302"/>
      <c r="N338" s="302"/>
      <c r="O338" s="302"/>
      <c r="P338" s="302"/>
      <c r="Q338" s="302"/>
      <c r="R338" s="302"/>
      <c r="S338" s="302"/>
      <c r="T338" s="302"/>
      <c r="U338" s="302"/>
      <c r="V338" s="302"/>
      <c r="W338" s="302"/>
      <c r="X338" s="302"/>
      <c r="Y338" s="302"/>
      <c r="Z338" s="302"/>
    </row>
    <row r="339" spans="1:26" ht="13.8" x14ac:dyDescent="0.3">
      <c r="A339" s="324"/>
      <c r="B339" s="342"/>
      <c r="C339" s="375"/>
      <c r="D339" s="343"/>
      <c r="E339" s="343"/>
      <c r="F339" s="328"/>
      <c r="G339" s="329"/>
      <c r="H339" s="303"/>
      <c r="I339" s="330"/>
      <c r="J339" s="331"/>
      <c r="K339" s="302"/>
      <c r="L339" s="302"/>
      <c r="M339" s="302"/>
      <c r="N339" s="302"/>
      <c r="O339" s="302"/>
      <c r="P339" s="302"/>
      <c r="Q339" s="302"/>
      <c r="R339" s="302"/>
      <c r="S339" s="302"/>
      <c r="T339" s="302"/>
      <c r="U339" s="302"/>
      <c r="V339" s="302"/>
      <c r="W339" s="302"/>
      <c r="X339" s="302"/>
      <c r="Y339" s="302"/>
      <c r="Z339" s="302"/>
    </row>
    <row r="340" spans="1:26" ht="13.8" x14ac:dyDescent="0.3">
      <c r="A340" s="324"/>
      <c r="B340" s="342"/>
      <c r="C340" s="375"/>
      <c r="D340" s="343"/>
      <c r="E340" s="343"/>
      <c r="F340" s="328"/>
      <c r="G340" s="329"/>
      <c r="H340" s="303"/>
      <c r="I340" s="330"/>
      <c r="J340" s="331"/>
      <c r="K340" s="302"/>
      <c r="L340" s="302"/>
      <c r="M340" s="302"/>
      <c r="N340" s="302"/>
      <c r="O340" s="302"/>
      <c r="P340" s="302"/>
      <c r="Q340" s="302"/>
      <c r="R340" s="302"/>
      <c r="S340" s="302"/>
      <c r="T340" s="302"/>
      <c r="U340" s="302"/>
      <c r="V340" s="302"/>
      <c r="W340" s="302"/>
      <c r="X340" s="302"/>
      <c r="Y340" s="302"/>
      <c r="Z340" s="302"/>
    </row>
    <row r="341" spans="1:26" ht="15.6" x14ac:dyDescent="0.3">
      <c r="A341" s="384"/>
      <c r="B341" s="385"/>
      <c r="C341" s="386"/>
      <c r="D341" s="387"/>
      <c r="E341" s="328"/>
      <c r="F341" s="387"/>
      <c r="G341" s="362"/>
      <c r="H341" s="303"/>
      <c r="I341" s="388"/>
      <c r="J341" s="331"/>
      <c r="K341" s="302"/>
      <c r="L341" s="302"/>
      <c r="M341" s="302"/>
      <c r="N341" s="302"/>
      <c r="O341" s="302"/>
      <c r="P341" s="302"/>
      <c r="Q341" s="302"/>
      <c r="R341" s="302"/>
      <c r="S341" s="302"/>
      <c r="T341" s="302"/>
      <c r="U341" s="302"/>
      <c r="V341" s="302"/>
      <c r="W341" s="302"/>
      <c r="X341" s="302"/>
      <c r="Y341" s="302"/>
      <c r="Z341" s="302"/>
    </row>
    <row r="342" spans="1:26" ht="13.8" x14ac:dyDescent="0.3">
      <c r="A342" s="324"/>
      <c r="B342" s="342"/>
      <c r="C342" s="375"/>
      <c r="D342" s="343"/>
      <c r="E342" s="343"/>
      <c r="F342" s="328"/>
      <c r="G342" s="329"/>
      <c r="H342" s="303"/>
      <c r="I342" s="330"/>
      <c r="J342" s="331"/>
      <c r="K342" s="302"/>
      <c r="L342" s="302"/>
      <c r="M342" s="302"/>
      <c r="N342" s="302"/>
      <c r="O342" s="302"/>
      <c r="P342" s="302"/>
      <c r="Q342" s="302"/>
      <c r="R342" s="302"/>
      <c r="S342" s="302"/>
      <c r="T342" s="302"/>
      <c r="U342" s="302"/>
      <c r="V342" s="302"/>
      <c r="W342" s="302"/>
      <c r="X342" s="302"/>
      <c r="Y342" s="302"/>
      <c r="Z342" s="302"/>
    </row>
    <row r="343" spans="1:26" ht="15.6" x14ac:dyDescent="0.3">
      <c r="A343" s="384"/>
      <c r="B343" s="385"/>
      <c r="C343" s="386"/>
      <c r="D343" s="387"/>
      <c r="E343" s="328"/>
      <c r="F343" s="387"/>
      <c r="G343" s="362"/>
      <c r="H343" s="303"/>
      <c r="I343" s="388"/>
      <c r="J343" s="331"/>
      <c r="K343" s="302"/>
      <c r="L343" s="302"/>
      <c r="M343" s="302"/>
      <c r="N343" s="302"/>
      <c r="O343" s="302"/>
      <c r="P343" s="302"/>
      <c r="Q343" s="302"/>
      <c r="R343" s="302"/>
      <c r="S343" s="302"/>
      <c r="T343" s="302"/>
      <c r="U343" s="302"/>
      <c r="V343" s="302"/>
      <c r="W343" s="302"/>
      <c r="X343" s="302"/>
      <c r="Y343" s="302"/>
      <c r="Z343" s="302"/>
    </row>
    <row r="344" spans="1:26" ht="13.8" x14ac:dyDescent="0.3">
      <c r="A344" s="390"/>
      <c r="B344" s="357"/>
      <c r="C344" s="326"/>
      <c r="D344" s="358"/>
      <c r="E344" s="358"/>
      <c r="F344" s="328"/>
      <c r="G344" s="362"/>
      <c r="H344" s="303"/>
      <c r="I344" s="330"/>
      <c r="J344" s="331"/>
      <c r="K344" s="302"/>
      <c r="L344" s="302"/>
      <c r="M344" s="302"/>
      <c r="N344" s="302"/>
      <c r="O344" s="302"/>
      <c r="P344" s="302"/>
      <c r="Q344" s="302"/>
      <c r="R344" s="302"/>
      <c r="S344" s="302"/>
      <c r="T344" s="302"/>
      <c r="U344" s="302"/>
      <c r="V344" s="302"/>
      <c r="W344" s="302"/>
      <c r="X344" s="302"/>
      <c r="Y344" s="302"/>
      <c r="Z344" s="302"/>
    </row>
    <row r="345" spans="1:26" ht="15.6" x14ac:dyDescent="0.3">
      <c r="A345" s="384"/>
      <c r="B345" s="385"/>
      <c r="C345" s="386"/>
      <c r="D345" s="387"/>
      <c r="E345" s="328"/>
      <c r="F345" s="387"/>
      <c r="G345" s="362"/>
      <c r="H345" s="303"/>
      <c r="I345" s="388"/>
      <c r="J345" s="331"/>
      <c r="K345" s="302"/>
      <c r="L345" s="302"/>
      <c r="M345" s="302"/>
      <c r="N345" s="302"/>
      <c r="O345" s="302"/>
      <c r="P345" s="302"/>
      <c r="Q345" s="302"/>
      <c r="R345" s="302"/>
      <c r="S345" s="302"/>
      <c r="T345" s="302"/>
      <c r="U345" s="302"/>
      <c r="V345" s="302"/>
      <c r="W345" s="302"/>
      <c r="X345" s="302"/>
      <c r="Y345" s="302"/>
      <c r="Z345" s="302"/>
    </row>
    <row r="346" spans="1:26" ht="13.8" x14ac:dyDescent="0.3">
      <c r="A346" s="390"/>
      <c r="B346" s="357"/>
      <c r="C346" s="326"/>
      <c r="D346" s="358"/>
      <c r="E346" s="358"/>
      <c r="F346" s="328"/>
      <c r="G346" s="362"/>
      <c r="H346" s="303"/>
      <c r="I346" s="330"/>
      <c r="J346" s="331"/>
      <c r="K346" s="302"/>
      <c r="L346" s="302"/>
      <c r="M346" s="302"/>
      <c r="N346" s="302"/>
      <c r="O346" s="302"/>
      <c r="P346" s="302"/>
      <c r="Q346" s="302"/>
      <c r="R346" s="302"/>
      <c r="S346" s="302"/>
      <c r="T346" s="302"/>
      <c r="U346" s="302"/>
      <c r="V346" s="302"/>
      <c r="W346" s="302"/>
      <c r="X346" s="302"/>
      <c r="Y346" s="302"/>
      <c r="Z346" s="302"/>
    </row>
    <row r="347" spans="1:26" ht="13.8" x14ac:dyDescent="0.3">
      <c r="A347" s="390"/>
      <c r="B347" s="357"/>
      <c r="C347" s="326"/>
      <c r="D347" s="358"/>
      <c r="E347" s="358"/>
      <c r="F347" s="328"/>
      <c r="G347" s="362"/>
      <c r="H347" s="303"/>
      <c r="I347" s="330"/>
      <c r="J347" s="331"/>
      <c r="K347" s="302"/>
      <c r="L347" s="302"/>
      <c r="M347" s="302"/>
      <c r="N347" s="302"/>
      <c r="O347" s="302"/>
      <c r="P347" s="302"/>
      <c r="Q347" s="302"/>
      <c r="R347" s="302"/>
      <c r="S347" s="302"/>
      <c r="T347" s="302"/>
      <c r="U347" s="302"/>
      <c r="V347" s="302"/>
      <c r="W347" s="302"/>
      <c r="X347" s="302"/>
      <c r="Y347" s="302"/>
      <c r="Z347" s="302"/>
    </row>
    <row r="348" spans="1:26" ht="13.8" x14ac:dyDescent="0.3">
      <c r="A348" s="390"/>
      <c r="B348" s="357"/>
      <c r="C348" s="326"/>
      <c r="D348" s="358"/>
      <c r="E348" s="358"/>
      <c r="F348" s="328"/>
      <c r="G348" s="362"/>
      <c r="H348" s="303"/>
      <c r="I348" s="330"/>
      <c r="J348" s="331"/>
      <c r="K348" s="302"/>
      <c r="L348" s="302"/>
      <c r="M348" s="302"/>
      <c r="N348" s="302"/>
      <c r="O348" s="302"/>
      <c r="P348" s="302"/>
      <c r="Q348" s="302"/>
      <c r="R348" s="302"/>
      <c r="S348" s="302"/>
      <c r="T348" s="302"/>
      <c r="U348" s="302"/>
      <c r="V348" s="302"/>
      <c r="W348" s="302"/>
      <c r="X348" s="302"/>
      <c r="Y348" s="302"/>
      <c r="Z348" s="302"/>
    </row>
    <row r="349" spans="1:26" ht="13.8" x14ac:dyDescent="0.3">
      <c r="A349" s="390"/>
      <c r="B349" s="357"/>
      <c r="C349" s="326"/>
      <c r="D349" s="358"/>
      <c r="E349" s="358"/>
      <c r="F349" s="328"/>
      <c r="G349" s="362"/>
      <c r="H349" s="303"/>
      <c r="I349" s="330"/>
      <c r="J349" s="331"/>
      <c r="K349" s="302"/>
      <c r="L349" s="302"/>
      <c r="M349" s="302"/>
      <c r="N349" s="302"/>
      <c r="O349" s="302"/>
      <c r="P349" s="302"/>
      <c r="Q349" s="302"/>
      <c r="R349" s="302"/>
      <c r="S349" s="302"/>
      <c r="T349" s="302"/>
      <c r="U349" s="302"/>
      <c r="V349" s="302"/>
      <c r="W349" s="302"/>
      <c r="X349" s="302"/>
      <c r="Y349" s="302"/>
      <c r="Z349" s="302"/>
    </row>
    <row r="350" spans="1:26" ht="15.6" x14ac:dyDescent="0.3">
      <c r="A350" s="384"/>
      <c r="B350" s="385"/>
      <c r="C350" s="386"/>
      <c r="D350" s="387"/>
      <c r="E350" s="328"/>
      <c r="F350" s="387"/>
      <c r="G350" s="362"/>
      <c r="H350" s="303"/>
      <c r="I350" s="388"/>
      <c r="J350" s="331"/>
      <c r="K350" s="302"/>
      <c r="L350" s="302"/>
      <c r="M350" s="302"/>
      <c r="N350" s="302"/>
      <c r="O350" s="302"/>
      <c r="P350" s="302"/>
      <c r="Q350" s="302"/>
      <c r="R350" s="302"/>
      <c r="S350" s="302"/>
      <c r="T350" s="302"/>
      <c r="U350" s="302"/>
      <c r="V350" s="302"/>
      <c r="W350" s="302"/>
      <c r="X350" s="302"/>
      <c r="Y350" s="302"/>
      <c r="Z350" s="302"/>
    </row>
    <row r="351" spans="1:26" ht="13.8" x14ac:dyDescent="0.3">
      <c r="A351" s="332"/>
      <c r="B351" s="357"/>
      <c r="C351" s="326"/>
      <c r="D351" s="327"/>
      <c r="E351" s="327"/>
      <c r="F351" s="328"/>
      <c r="G351" s="329"/>
      <c r="H351" s="303"/>
      <c r="I351" s="330"/>
      <c r="J351" s="331"/>
      <c r="K351" s="302"/>
      <c r="L351" s="302"/>
      <c r="M351" s="302"/>
      <c r="N351" s="302"/>
      <c r="O351" s="302"/>
      <c r="P351" s="302"/>
      <c r="Q351" s="302"/>
      <c r="R351" s="302"/>
      <c r="S351" s="302"/>
      <c r="T351" s="302"/>
      <c r="U351" s="302"/>
      <c r="V351" s="302"/>
      <c r="W351" s="302"/>
      <c r="X351" s="302"/>
      <c r="Y351" s="302"/>
      <c r="Z351" s="302"/>
    </row>
    <row r="352" spans="1:26" ht="13.8" x14ac:dyDescent="0.3">
      <c r="A352" s="332"/>
      <c r="B352" s="357"/>
      <c r="C352" s="326"/>
      <c r="D352" s="327"/>
      <c r="E352" s="327"/>
      <c r="F352" s="328"/>
      <c r="G352" s="329"/>
      <c r="H352" s="303"/>
      <c r="I352" s="330"/>
      <c r="J352" s="331"/>
      <c r="K352" s="302"/>
      <c r="L352" s="302"/>
      <c r="M352" s="302"/>
      <c r="N352" s="302"/>
      <c r="O352" s="302"/>
      <c r="P352" s="302"/>
      <c r="Q352" s="302"/>
      <c r="R352" s="302"/>
      <c r="S352" s="302"/>
      <c r="T352" s="302"/>
      <c r="U352" s="302"/>
      <c r="V352" s="302"/>
      <c r="W352" s="302"/>
      <c r="X352" s="302"/>
      <c r="Y352" s="302"/>
      <c r="Z352" s="302"/>
    </row>
    <row r="353" spans="1:26" ht="13.8" x14ac:dyDescent="0.3">
      <c r="A353" s="332"/>
      <c r="B353" s="357"/>
      <c r="C353" s="326"/>
      <c r="D353" s="327"/>
      <c r="E353" s="327"/>
      <c r="F353" s="328"/>
      <c r="G353" s="329"/>
      <c r="H353" s="303"/>
      <c r="I353" s="330"/>
      <c r="J353" s="331"/>
      <c r="K353" s="302"/>
      <c r="L353" s="302"/>
      <c r="M353" s="302"/>
      <c r="N353" s="302"/>
      <c r="O353" s="302"/>
      <c r="P353" s="302"/>
      <c r="Q353" s="302"/>
      <c r="R353" s="302"/>
      <c r="S353" s="302"/>
      <c r="T353" s="302"/>
      <c r="U353" s="302"/>
      <c r="V353" s="302"/>
      <c r="W353" s="302"/>
      <c r="X353" s="302"/>
      <c r="Y353" s="302"/>
      <c r="Z353" s="302"/>
    </row>
    <row r="354" spans="1:26" ht="13.8" x14ac:dyDescent="0.3">
      <c r="A354" s="332"/>
      <c r="B354" s="357"/>
      <c r="C354" s="326"/>
      <c r="D354" s="327"/>
      <c r="E354" s="327"/>
      <c r="F354" s="328"/>
      <c r="G354" s="329"/>
      <c r="H354" s="303"/>
      <c r="I354" s="330"/>
      <c r="J354" s="331"/>
      <c r="K354" s="302"/>
      <c r="L354" s="302"/>
      <c r="M354" s="302"/>
      <c r="N354" s="302"/>
      <c r="O354" s="302"/>
      <c r="P354" s="302"/>
      <c r="Q354" s="302"/>
      <c r="R354" s="302"/>
      <c r="S354" s="302"/>
      <c r="T354" s="302"/>
      <c r="U354" s="302"/>
      <c r="V354" s="302"/>
      <c r="W354" s="302"/>
      <c r="X354" s="302"/>
      <c r="Y354" s="302"/>
      <c r="Z354" s="302"/>
    </row>
    <row r="355" spans="1:26" ht="13.8" x14ac:dyDescent="0.3">
      <c r="A355" s="390"/>
      <c r="B355" s="357"/>
      <c r="C355" s="326"/>
      <c r="D355" s="358"/>
      <c r="E355" s="358"/>
      <c r="F355" s="328"/>
      <c r="G355" s="362"/>
      <c r="H355" s="303"/>
      <c r="I355" s="330"/>
      <c r="J355" s="331"/>
      <c r="K355" s="302"/>
      <c r="L355" s="302"/>
      <c r="M355" s="302"/>
      <c r="N355" s="302"/>
      <c r="O355" s="302"/>
      <c r="P355" s="302"/>
      <c r="Q355" s="302"/>
      <c r="R355" s="302"/>
      <c r="S355" s="302"/>
      <c r="T355" s="302"/>
      <c r="U355" s="302"/>
      <c r="V355" s="302"/>
      <c r="W355" s="302"/>
      <c r="X355" s="302"/>
      <c r="Y355" s="302"/>
      <c r="Z355" s="302"/>
    </row>
    <row r="356" spans="1:26" ht="15.6" x14ac:dyDescent="0.3">
      <c r="A356" s="384"/>
      <c r="B356" s="385"/>
      <c r="C356" s="386"/>
      <c r="D356" s="387"/>
      <c r="E356" s="328"/>
      <c r="F356" s="387"/>
      <c r="G356" s="362"/>
      <c r="H356" s="303"/>
      <c r="I356" s="388"/>
      <c r="J356" s="331"/>
      <c r="K356" s="302"/>
      <c r="L356" s="302"/>
      <c r="M356" s="302"/>
      <c r="N356" s="302"/>
      <c r="O356" s="302"/>
      <c r="P356" s="302"/>
      <c r="Q356" s="302"/>
      <c r="R356" s="302"/>
      <c r="S356" s="302"/>
      <c r="T356" s="302"/>
      <c r="U356" s="302"/>
      <c r="V356" s="302"/>
      <c r="W356" s="302"/>
      <c r="X356" s="302"/>
      <c r="Y356" s="302"/>
      <c r="Z356" s="302"/>
    </row>
    <row r="357" spans="1:26" ht="13.8" x14ac:dyDescent="0.3">
      <c r="A357" s="332"/>
      <c r="B357" s="357"/>
      <c r="C357" s="326"/>
      <c r="D357" s="327"/>
      <c r="E357" s="327"/>
      <c r="F357" s="328"/>
      <c r="G357" s="329"/>
      <c r="H357" s="303"/>
      <c r="I357" s="330"/>
      <c r="J357" s="331"/>
      <c r="K357" s="302"/>
      <c r="L357" s="302"/>
      <c r="M357" s="302"/>
      <c r="N357" s="302"/>
      <c r="O357" s="302"/>
      <c r="P357" s="302"/>
      <c r="Q357" s="302"/>
      <c r="R357" s="302"/>
      <c r="S357" s="302"/>
      <c r="T357" s="302"/>
      <c r="U357" s="302"/>
      <c r="V357" s="302"/>
      <c r="W357" s="302"/>
      <c r="X357" s="302"/>
      <c r="Y357" s="302"/>
      <c r="Z357" s="302"/>
    </row>
    <row r="358" spans="1:26" ht="13.8" x14ac:dyDescent="0.3">
      <c r="A358" s="332"/>
      <c r="B358" s="357"/>
      <c r="C358" s="326"/>
      <c r="D358" s="327"/>
      <c r="E358" s="327"/>
      <c r="F358" s="328"/>
      <c r="G358" s="329"/>
      <c r="H358" s="303"/>
      <c r="I358" s="330"/>
      <c r="J358" s="331"/>
      <c r="K358" s="302"/>
      <c r="L358" s="302"/>
      <c r="M358" s="302"/>
      <c r="N358" s="302"/>
      <c r="O358" s="302"/>
      <c r="P358" s="302"/>
      <c r="Q358" s="302"/>
      <c r="R358" s="302"/>
      <c r="S358" s="302"/>
      <c r="T358" s="302"/>
      <c r="U358" s="302"/>
      <c r="V358" s="302"/>
      <c r="W358" s="302"/>
      <c r="X358" s="302"/>
      <c r="Y358" s="302"/>
      <c r="Z358" s="302"/>
    </row>
    <row r="359" spans="1:26" ht="13.8" x14ac:dyDescent="0.3">
      <c r="A359" s="390"/>
      <c r="B359" s="357"/>
      <c r="C359" s="326"/>
      <c r="D359" s="358"/>
      <c r="E359" s="358"/>
      <c r="F359" s="328"/>
      <c r="G359" s="362"/>
      <c r="H359" s="303"/>
      <c r="I359" s="330"/>
      <c r="J359" s="331"/>
      <c r="K359" s="302"/>
      <c r="L359" s="302"/>
      <c r="M359" s="302"/>
      <c r="N359" s="302"/>
      <c r="O359" s="302"/>
      <c r="P359" s="302"/>
      <c r="Q359" s="302"/>
      <c r="R359" s="302"/>
      <c r="S359" s="302"/>
      <c r="T359" s="302"/>
      <c r="U359" s="302"/>
      <c r="V359" s="302"/>
      <c r="W359" s="302"/>
      <c r="X359" s="302"/>
      <c r="Y359" s="302"/>
      <c r="Z359" s="302"/>
    </row>
    <row r="360" spans="1:26" ht="15.6" x14ac:dyDescent="0.3">
      <c r="A360" s="384"/>
      <c r="B360" s="385"/>
      <c r="C360" s="386"/>
      <c r="D360" s="387"/>
      <c r="E360" s="328"/>
      <c r="F360" s="387"/>
      <c r="G360" s="362"/>
      <c r="H360" s="303"/>
      <c r="I360" s="388"/>
      <c r="J360" s="331"/>
      <c r="K360" s="302"/>
      <c r="L360" s="302"/>
      <c r="M360" s="302"/>
      <c r="N360" s="302"/>
      <c r="O360" s="302"/>
      <c r="P360" s="302"/>
      <c r="Q360" s="302"/>
      <c r="R360" s="302"/>
      <c r="S360" s="302"/>
      <c r="T360" s="302"/>
      <c r="U360" s="302"/>
      <c r="V360" s="302"/>
      <c r="W360" s="302"/>
      <c r="X360" s="302"/>
      <c r="Y360" s="302"/>
      <c r="Z360" s="302"/>
    </row>
    <row r="361" spans="1:26" ht="13.8" x14ac:dyDescent="0.3">
      <c r="A361" s="332"/>
      <c r="B361" s="357"/>
      <c r="C361" s="326"/>
      <c r="D361" s="327"/>
      <c r="E361" s="327"/>
      <c r="F361" s="328"/>
      <c r="G361" s="329"/>
      <c r="H361" s="303"/>
      <c r="I361" s="330"/>
      <c r="J361" s="331"/>
      <c r="K361" s="302"/>
      <c r="L361" s="302"/>
      <c r="M361" s="302"/>
      <c r="N361" s="302"/>
      <c r="O361" s="302"/>
      <c r="P361" s="302"/>
      <c r="Q361" s="302"/>
      <c r="R361" s="302"/>
      <c r="S361" s="302"/>
      <c r="T361" s="302"/>
      <c r="U361" s="302"/>
      <c r="V361" s="302"/>
      <c r="W361" s="302"/>
      <c r="X361" s="302"/>
      <c r="Y361" s="302"/>
      <c r="Z361" s="302"/>
    </row>
    <row r="362" spans="1:26" ht="13.8" x14ac:dyDescent="0.3">
      <c r="A362" s="332"/>
      <c r="B362" s="357"/>
      <c r="C362" s="326"/>
      <c r="D362" s="327"/>
      <c r="E362" s="327"/>
      <c r="F362" s="328"/>
      <c r="G362" s="329"/>
      <c r="H362" s="303"/>
      <c r="I362" s="330"/>
      <c r="J362" s="331"/>
      <c r="K362" s="302"/>
      <c r="L362" s="302"/>
      <c r="M362" s="302"/>
      <c r="N362" s="302"/>
      <c r="O362" s="302"/>
      <c r="P362" s="302"/>
      <c r="Q362" s="302"/>
      <c r="R362" s="302"/>
      <c r="S362" s="302"/>
      <c r="T362" s="302"/>
      <c r="U362" s="302"/>
      <c r="V362" s="302"/>
      <c r="W362" s="302"/>
      <c r="X362" s="302"/>
      <c r="Y362" s="302"/>
      <c r="Z362" s="302"/>
    </row>
    <row r="363" spans="1:26" ht="13.8" x14ac:dyDescent="0.3">
      <c r="A363" s="332"/>
      <c r="B363" s="357"/>
      <c r="C363" s="326"/>
      <c r="D363" s="327"/>
      <c r="E363" s="327"/>
      <c r="F363" s="328"/>
      <c r="G363" s="329"/>
      <c r="H363" s="303"/>
      <c r="I363" s="330"/>
      <c r="J363" s="331"/>
      <c r="K363" s="302"/>
      <c r="L363" s="302"/>
      <c r="M363" s="302"/>
      <c r="N363" s="302"/>
      <c r="O363" s="302"/>
      <c r="P363" s="302"/>
      <c r="Q363" s="302"/>
      <c r="R363" s="302"/>
      <c r="S363" s="302"/>
      <c r="T363" s="302"/>
      <c r="U363" s="302"/>
      <c r="V363" s="302"/>
      <c r="W363" s="302"/>
      <c r="X363" s="302"/>
      <c r="Y363" s="302"/>
      <c r="Z363" s="302"/>
    </row>
    <row r="364" spans="1:26" ht="13.8" x14ac:dyDescent="0.3">
      <c r="A364" s="332"/>
      <c r="B364" s="357"/>
      <c r="C364" s="326"/>
      <c r="D364" s="358"/>
      <c r="E364" s="358"/>
      <c r="F364" s="328"/>
      <c r="G364" s="362"/>
      <c r="H364" s="303"/>
      <c r="I364" s="330"/>
      <c r="J364" s="331"/>
      <c r="K364" s="302"/>
      <c r="L364" s="302"/>
      <c r="M364" s="302"/>
      <c r="N364" s="302"/>
      <c r="O364" s="302"/>
      <c r="P364" s="302"/>
      <c r="Q364" s="302"/>
      <c r="R364" s="302"/>
      <c r="S364" s="302"/>
      <c r="T364" s="302"/>
      <c r="U364" s="302"/>
      <c r="V364" s="302"/>
      <c r="W364" s="302"/>
      <c r="X364" s="302"/>
      <c r="Y364" s="302"/>
      <c r="Z364" s="302"/>
    </row>
    <row r="365" spans="1:26" ht="13.8" x14ac:dyDescent="0.3">
      <c r="A365" s="332"/>
      <c r="B365" s="357"/>
      <c r="C365" s="326"/>
      <c r="D365" s="327"/>
      <c r="E365" s="327"/>
      <c r="F365" s="328"/>
      <c r="G365" s="329"/>
      <c r="H365" s="303"/>
      <c r="I365" s="330"/>
      <c r="J365" s="331"/>
      <c r="K365" s="302"/>
      <c r="L365" s="302"/>
      <c r="M365" s="302"/>
      <c r="N365" s="302"/>
      <c r="O365" s="302"/>
      <c r="P365" s="302"/>
      <c r="Q365" s="302"/>
      <c r="R365" s="302"/>
      <c r="S365" s="302"/>
      <c r="T365" s="302"/>
      <c r="U365" s="302"/>
      <c r="V365" s="302"/>
      <c r="W365" s="302"/>
      <c r="X365" s="302"/>
      <c r="Y365" s="302"/>
      <c r="Z365" s="302"/>
    </row>
    <row r="366" spans="1:26" ht="13.8" x14ac:dyDescent="0.3">
      <c r="A366" s="390"/>
      <c r="B366" s="357"/>
      <c r="C366" s="326"/>
      <c r="D366" s="358"/>
      <c r="E366" s="358"/>
      <c r="F366" s="328"/>
      <c r="G366" s="362"/>
      <c r="H366" s="303"/>
      <c r="I366" s="330"/>
      <c r="J366" s="331"/>
      <c r="K366" s="302"/>
      <c r="L366" s="302"/>
      <c r="M366" s="302"/>
      <c r="N366" s="302"/>
      <c r="O366" s="302"/>
      <c r="P366" s="302"/>
      <c r="Q366" s="302"/>
      <c r="R366" s="302"/>
      <c r="S366" s="302"/>
      <c r="T366" s="302"/>
      <c r="U366" s="302"/>
      <c r="V366" s="302"/>
      <c r="W366" s="302"/>
      <c r="X366" s="302"/>
      <c r="Y366" s="302"/>
      <c r="Z366" s="302"/>
    </row>
    <row r="367" spans="1:26" ht="13.8" x14ac:dyDescent="0.3">
      <c r="A367" s="332"/>
      <c r="B367" s="357"/>
      <c r="C367" s="326"/>
      <c r="D367" s="327"/>
      <c r="E367" s="327"/>
      <c r="F367" s="328"/>
      <c r="G367" s="329"/>
      <c r="H367" s="303"/>
      <c r="I367" s="330"/>
      <c r="J367" s="331"/>
      <c r="K367" s="302"/>
      <c r="L367" s="302"/>
      <c r="M367" s="302"/>
      <c r="N367" s="302"/>
      <c r="O367" s="302"/>
      <c r="P367" s="302"/>
      <c r="Q367" s="302"/>
      <c r="R367" s="302"/>
      <c r="S367" s="302"/>
      <c r="T367" s="302"/>
      <c r="U367" s="302"/>
      <c r="V367" s="302"/>
      <c r="W367" s="302"/>
      <c r="X367" s="302"/>
      <c r="Y367" s="302"/>
      <c r="Z367" s="302"/>
    </row>
    <row r="368" spans="1:26" ht="13.8" x14ac:dyDescent="0.3">
      <c r="A368" s="390"/>
      <c r="B368" s="357"/>
      <c r="C368" s="326"/>
      <c r="D368" s="358"/>
      <c r="E368" s="358"/>
      <c r="F368" s="328"/>
      <c r="G368" s="362"/>
      <c r="H368" s="303"/>
      <c r="I368" s="330"/>
      <c r="J368" s="331"/>
      <c r="K368" s="302"/>
      <c r="L368" s="302"/>
      <c r="M368" s="302"/>
      <c r="N368" s="302"/>
      <c r="O368" s="302"/>
      <c r="P368" s="302"/>
      <c r="Q368" s="302"/>
      <c r="R368" s="302"/>
      <c r="S368" s="302"/>
      <c r="T368" s="302"/>
      <c r="U368" s="302"/>
      <c r="V368" s="302"/>
      <c r="W368" s="302"/>
      <c r="X368" s="302"/>
      <c r="Y368" s="302"/>
      <c r="Z368" s="302"/>
    </row>
    <row r="369" spans="1:26" ht="13.8" x14ac:dyDescent="0.3">
      <c r="A369" s="390"/>
      <c r="B369" s="357"/>
      <c r="C369" s="326"/>
      <c r="D369" s="358"/>
      <c r="E369" s="358"/>
      <c r="F369" s="328"/>
      <c r="G369" s="362"/>
      <c r="H369" s="303"/>
      <c r="I369" s="330"/>
      <c r="J369" s="331"/>
      <c r="K369" s="302"/>
      <c r="L369" s="302"/>
      <c r="M369" s="302"/>
      <c r="N369" s="302"/>
      <c r="O369" s="302"/>
      <c r="P369" s="302"/>
      <c r="Q369" s="302"/>
      <c r="R369" s="302"/>
      <c r="S369" s="302"/>
      <c r="T369" s="302"/>
      <c r="U369" s="302"/>
      <c r="V369" s="302"/>
      <c r="W369" s="302"/>
      <c r="X369" s="302"/>
      <c r="Y369" s="302"/>
      <c r="Z369" s="302"/>
    </row>
    <row r="370" spans="1:26" ht="15.6" x14ac:dyDescent="0.3">
      <c r="A370" s="384"/>
      <c r="B370" s="385"/>
      <c r="C370" s="386"/>
      <c r="D370" s="387"/>
      <c r="E370" s="328"/>
      <c r="F370" s="387"/>
      <c r="G370" s="362"/>
      <c r="H370" s="303"/>
      <c r="I370" s="388"/>
      <c r="J370" s="331"/>
      <c r="K370" s="302"/>
      <c r="L370" s="302"/>
      <c r="M370" s="302"/>
      <c r="N370" s="302"/>
      <c r="O370" s="302"/>
      <c r="P370" s="302"/>
      <c r="Q370" s="302"/>
      <c r="R370" s="302"/>
      <c r="S370" s="302"/>
      <c r="T370" s="302"/>
      <c r="U370" s="302"/>
      <c r="V370" s="302"/>
      <c r="W370" s="302"/>
      <c r="X370" s="302"/>
      <c r="Y370" s="302"/>
      <c r="Z370" s="302"/>
    </row>
    <row r="371" spans="1:26" ht="13.8" x14ac:dyDescent="0.3">
      <c r="A371" s="390"/>
      <c r="B371" s="357"/>
      <c r="C371" s="326"/>
      <c r="D371" s="358"/>
      <c r="E371" s="358"/>
      <c r="F371" s="328"/>
      <c r="G371" s="362"/>
      <c r="H371" s="303"/>
      <c r="I371" s="330"/>
      <c r="J371" s="331"/>
      <c r="K371" s="302"/>
      <c r="L371" s="302"/>
      <c r="M371" s="302"/>
      <c r="N371" s="302"/>
      <c r="O371" s="302"/>
      <c r="P371" s="302"/>
      <c r="Q371" s="302"/>
      <c r="R371" s="302"/>
      <c r="S371" s="302"/>
      <c r="T371" s="302"/>
      <c r="U371" s="302"/>
      <c r="V371" s="302"/>
      <c r="W371" s="302"/>
      <c r="X371" s="302"/>
      <c r="Y371" s="302"/>
      <c r="Z371" s="302"/>
    </row>
    <row r="372" spans="1:26" ht="13.8" x14ac:dyDescent="0.3">
      <c r="A372" s="390"/>
      <c r="B372" s="357"/>
      <c r="C372" s="326"/>
      <c r="D372" s="358"/>
      <c r="E372" s="358"/>
      <c r="F372" s="328"/>
      <c r="G372" s="362"/>
      <c r="H372" s="303"/>
      <c r="I372" s="330"/>
      <c r="J372" s="331"/>
      <c r="K372" s="302"/>
      <c r="L372" s="302"/>
      <c r="M372" s="302"/>
      <c r="N372" s="302"/>
      <c r="O372" s="302"/>
      <c r="P372" s="302"/>
      <c r="Q372" s="302"/>
      <c r="R372" s="302"/>
      <c r="S372" s="302"/>
      <c r="T372" s="302"/>
      <c r="U372" s="302"/>
      <c r="V372" s="302"/>
      <c r="W372" s="302"/>
      <c r="X372" s="302"/>
      <c r="Y372" s="302"/>
      <c r="Z372" s="302"/>
    </row>
    <row r="373" spans="1:26" ht="13.8" x14ac:dyDescent="0.3">
      <c r="A373" s="390"/>
      <c r="B373" s="357"/>
      <c r="C373" s="326"/>
      <c r="D373" s="358"/>
      <c r="E373" s="358"/>
      <c r="F373" s="328"/>
      <c r="G373" s="362"/>
      <c r="H373" s="303"/>
      <c r="I373" s="330"/>
      <c r="J373" s="331"/>
      <c r="K373" s="302"/>
      <c r="L373" s="302"/>
      <c r="M373" s="302"/>
      <c r="N373" s="302"/>
      <c r="O373" s="302"/>
      <c r="P373" s="302"/>
      <c r="Q373" s="302"/>
      <c r="R373" s="302"/>
      <c r="S373" s="302"/>
      <c r="T373" s="302"/>
      <c r="U373" s="302"/>
      <c r="V373" s="302"/>
      <c r="W373" s="302"/>
      <c r="X373" s="302"/>
      <c r="Y373" s="302"/>
      <c r="Z373" s="302"/>
    </row>
    <row r="374" spans="1:26" ht="13.8" x14ac:dyDescent="0.3">
      <c r="A374" s="390"/>
      <c r="B374" s="357"/>
      <c r="C374" s="326"/>
      <c r="D374" s="358"/>
      <c r="E374" s="358"/>
      <c r="F374" s="328"/>
      <c r="G374" s="362"/>
      <c r="H374" s="303"/>
      <c r="I374" s="330"/>
      <c r="J374" s="331"/>
      <c r="K374" s="302"/>
      <c r="L374" s="302"/>
      <c r="M374" s="302"/>
      <c r="N374" s="302"/>
      <c r="O374" s="302"/>
      <c r="P374" s="302"/>
      <c r="Q374" s="302"/>
      <c r="R374" s="302"/>
      <c r="S374" s="302"/>
      <c r="T374" s="302"/>
      <c r="U374" s="302"/>
      <c r="V374" s="302"/>
      <c r="W374" s="302"/>
      <c r="X374" s="302"/>
      <c r="Y374" s="302"/>
      <c r="Z374" s="302"/>
    </row>
    <row r="375" spans="1:26" ht="15.6" x14ac:dyDescent="0.3">
      <c r="A375" s="384"/>
      <c r="B375" s="385"/>
      <c r="C375" s="386"/>
      <c r="D375" s="387"/>
      <c r="E375" s="328"/>
      <c r="F375" s="387"/>
      <c r="G375" s="362"/>
      <c r="H375" s="303"/>
      <c r="I375" s="388"/>
      <c r="J375" s="331"/>
      <c r="K375" s="302"/>
      <c r="L375" s="302"/>
      <c r="M375" s="302"/>
      <c r="N375" s="302"/>
      <c r="O375" s="302"/>
      <c r="P375" s="302"/>
      <c r="Q375" s="302"/>
      <c r="R375" s="302"/>
      <c r="S375" s="302"/>
      <c r="T375" s="302"/>
      <c r="U375" s="302"/>
      <c r="V375" s="302"/>
      <c r="W375" s="302"/>
      <c r="X375" s="302"/>
      <c r="Y375" s="302"/>
      <c r="Z375" s="302"/>
    </row>
    <row r="376" spans="1:26" ht="13.8" x14ac:dyDescent="0.3">
      <c r="A376" s="390"/>
      <c r="B376" s="357"/>
      <c r="C376" s="326"/>
      <c r="D376" s="358"/>
      <c r="E376" s="358"/>
      <c r="F376" s="328"/>
      <c r="G376" s="362"/>
      <c r="H376" s="303"/>
      <c r="I376" s="330"/>
      <c r="J376" s="331"/>
      <c r="K376" s="302"/>
      <c r="L376" s="302"/>
      <c r="M376" s="302"/>
      <c r="N376" s="302"/>
      <c r="O376" s="302"/>
      <c r="P376" s="302"/>
      <c r="Q376" s="302"/>
      <c r="R376" s="302"/>
      <c r="S376" s="302"/>
      <c r="T376" s="302"/>
      <c r="U376" s="302"/>
      <c r="V376" s="302"/>
      <c r="W376" s="302"/>
      <c r="X376" s="302"/>
      <c r="Y376" s="302"/>
      <c r="Z376" s="302"/>
    </row>
    <row r="377" spans="1:26" ht="13.8" x14ac:dyDescent="0.3">
      <c r="A377" s="390"/>
      <c r="B377" s="357"/>
      <c r="C377" s="326"/>
      <c r="D377" s="358"/>
      <c r="E377" s="358"/>
      <c r="F377" s="328"/>
      <c r="G377" s="362"/>
      <c r="H377" s="303"/>
      <c r="I377" s="330"/>
      <c r="J377" s="331"/>
      <c r="K377" s="302"/>
      <c r="L377" s="302"/>
      <c r="M377" s="302"/>
      <c r="N377" s="302"/>
      <c r="O377" s="302"/>
      <c r="P377" s="302"/>
      <c r="Q377" s="302"/>
      <c r="R377" s="302"/>
      <c r="S377" s="302"/>
      <c r="T377" s="302"/>
      <c r="U377" s="302"/>
      <c r="V377" s="302"/>
      <c r="W377" s="302"/>
      <c r="X377" s="302"/>
      <c r="Y377" s="302"/>
      <c r="Z377" s="302"/>
    </row>
    <row r="378" spans="1:26" ht="13.8" x14ac:dyDescent="0.3">
      <c r="A378" s="390"/>
      <c r="B378" s="357"/>
      <c r="C378" s="326"/>
      <c r="D378" s="358"/>
      <c r="E378" s="358"/>
      <c r="F378" s="328"/>
      <c r="G378" s="362"/>
      <c r="H378" s="303"/>
      <c r="I378" s="330"/>
      <c r="J378" s="331"/>
      <c r="K378" s="302"/>
      <c r="L378" s="302"/>
      <c r="M378" s="302"/>
      <c r="N378" s="302"/>
      <c r="O378" s="302"/>
      <c r="P378" s="302"/>
      <c r="Q378" s="302"/>
      <c r="R378" s="302"/>
      <c r="S378" s="302"/>
      <c r="T378" s="302"/>
      <c r="U378" s="302"/>
      <c r="V378" s="302"/>
      <c r="W378" s="302"/>
      <c r="X378" s="302"/>
      <c r="Y378" s="302"/>
      <c r="Z378" s="302"/>
    </row>
    <row r="379" spans="1:26" ht="15.6" x14ac:dyDescent="0.3">
      <c r="A379" s="384"/>
      <c r="B379" s="385"/>
      <c r="C379" s="386"/>
      <c r="D379" s="387"/>
      <c r="E379" s="328"/>
      <c r="F379" s="387"/>
      <c r="G379" s="362"/>
      <c r="H379" s="303"/>
      <c r="I379" s="388"/>
      <c r="J379" s="331"/>
      <c r="K379" s="302"/>
      <c r="L379" s="302"/>
      <c r="M379" s="302"/>
      <c r="N379" s="302"/>
      <c r="O379" s="302"/>
      <c r="P379" s="302"/>
      <c r="Q379" s="302"/>
      <c r="R379" s="302"/>
      <c r="S379" s="302"/>
      <c r="T379" s="302"/>
      <c r="U379" s="302"/>
      <c r="V379" s="302"/>
      <c r="W379" s="302"/>
      <c r="X379" s="302"/>
      <c r="Y379" s="302"/>
      <c r="Z379" s="302"/>
    </row>
    <row r="380" spans="1:26" ht="13.8" x14ac:dyDescent="0.3">
      <c r="A380" s="390"/>
      <c r="B380" s="357"/>
      <c r="C380" s="326"/>
      <c r="D380" s="358"/>
      <c r="E380" s="358"/>
      <c r="F380" s="328"/>
      <c r="G380" s="362"/>
      <c r="H380" s="303"/>
      <c r="I380" s="330"/>
      <c r="J380" s="331"/>
      <c r="K380" s="302"/>
      <c r="L380" s="302"/>
      <c r="M380" s="302"/>
      <c r="N380" s="302"/>
      <c r="O380" s="302"/>
      <c r="P380" s="302"/>
      <c r="Q380" s="302"/>
      <c r="R380" s="302"/>
      <c r="S380" s="302"/>
      <c r="T380" s="302"/>
      <c r="U380" s="302"/>
      <c r="V380" s="302"/>
      <c r="W380" s="302"/>
      <c r="X380" s="302"/>
      <c r="Y380" s="302"/>
      <c r="Z380" s="302"/>
    </row>
    <row r="381" spans="1:26" ht="13.8" x14ac:dyDescent="0.3">
      <c r="A381" s="390"/>
      <c r="B381" s="357"/>
      <c r="C381" s="326"/>
      <c r="D381" s="358"/>
      <c r="E381" s="358"/>
      <c r="F381" s="328"/>
      <c r="G381" s="362"/>
      <c r="H381" s="303"/>
      <c r="I381" s="330"/>
      <c r="J381" s="331"/>
      <c r="K381" s="302"/>
      <c r="L381" s="302"/>
      <c r="M381" s="302"/>
      <c r="N381" s="302"/>
      <c r="O381" s="302"/>
      <c r="P381" s="302"/>
      <c r="Q381" s="302"/>
      <c r="R381" s="302"/>
      <c r="S381" s="302"/>
      <c r="T381" s="302"/>
      <c r="U381" s="302"/>
      <c r="V381" s="302"/>
      <c r="W381" s="302"/>
      <c r="X381" s="302"/>
      <c r="Y381" s="302"/>
      <c r="Z381" s="302"/>
    </row>
    <row r="382" spans="1:26" ht="13.8" x14ac:dyDescent="0.3">
      <c r="A382" s="390"/>
      <c r="B382" s="357"/>
      <c r="C382" s="326"/>
      <c r="D382" s="358"/>
      <c r="E382" s="358"/>
      <c r="F382" s="328"/>
      <c r="G382" s="362"/>
      <c r="H382" s="303"/>
      <c r="I382" s="330"/>
      <c r="J382" s="331"/>
      <c r="K382" s="302"/>
      <c r="L382" s="302"/>
      <c r="M382" s="302"/>
      <c r="N382" s="302"/>
      <c r="O382" s="302"/>
      <c r="P382" s="302"/>
      <c r="Q382" s="302"/>
      <c r="R382" s="302"/>
      <c r="S382" s="302"/>
      <c r="T382" s="302"/>
      <c r="U382" s="302"/>
      <c r="V382" s="302"/>
      <c r="W382" s="302"/>
      <c r="X382" s="302"/>
      <c r="Y382" s="302"/>
      <c r="Z382" s="302"/>
    </row>
    <row r="383" spans="1:26" ht="15.6" x14ac:dyDescent="0.3">
      <c r="A383" s="384"/>
      <c r="B383" s="385"/>
      <c r="C383" s="386"/>
      <c r="D383" s="387"/>
      <c r="E383" s="328"/>
      <c r="F383" s="387"/>
      <c r="G383" s="362"/>
      <c r="H383" s="303"/>
      <c r="I383" s="388"/>
      <c r="J383" s="331"/>
      <c r="K383" s="302"/>
      <c r="L383" s="302"/>
      <c r="M383" s="302"/>
      <c r="N383" s="302"/>
      <c r="O383" s="302"/>
      <c r="P383" s="302"/>
      <c r="Q383" s="302"/>
      <c r="R383" s="302"/>
      <c r="S383" s="302"/>
      <c r="T383" s="302"/>
      <c r="U383" s="302"/>
      <c r="V383" s="302"/>
      <c r="W383" s="302"/>
      <c r="X383" s="302"/>
      <c r="Y383" s="302"/>
      <c r="Z383" s="302"/>
    </row>
    <row r="384" spans="1:26" ht="13.8" x14ac:dyDescent="0.3">
      <c r="A384" s="390"/>
      <c r="B384" s="591" t="s">
        <v>361</v>
      </c>
      <c r="C384" s="592">
        <v>1</v>
      </c>
      <c r="D384" s="593">
        <v>1.05</v>
      </c>
      <c r="E384" s="594"/>
      <c r="F384" s="595">
        <v>3.5</v>
      </c>
      <c r="G384" s="596"/>
      <c r="H384" s="597"/>
      <c r="I384" s="598">
        <f t="shared" ref="I384:I395" si="32">D384*F384*C384</f>
        <v>3.6750000000000003</v>
      </c>
      <c r="J384" s="331"/>
      <c r="K384" s="302"/>
      <c r="L384" s="302"/>
      <c r="M384" s="302"/>
      <c r="N384" s="302"/>
      <c r="O384" s="302"/>
      <c r="P384" s="302"/>
      <c r="Q384" s="302"/>
      <c r="R384" s="302"/>
      <c r="S384" s="302"/>
      <c r="T384" s="302"/>
      <c r="U384" s="302"/>
      <c r="V384" s="302"/>
      <c r="W384" s="302"/>
      <c r="X384" s="302"/>
      <c r="Y384" s="302"/>
      <c r="Z384" s="302"/>
    </row>
    <row r="385" spans="1:26" ht="13.8" x14ac:dyDescent="0.3">
      <c r="A385" s="390"/>
      <c r="B385" s="591" t="s">
        <v>362</v>
      </c>
      <c r="C385" s="592">
        <v>1</v>
      </c>
      <c r="D385" s="593">
        <v>3.69</v>
      </c>
      <c r="E385" s="594"/>
      <c r="F385" s="595">
        <v>3.5</v>
      </c>
      <c r="G385" s="596"/>
      <c r="H385" s="597"/>
      <c r="I385" s="598">
        <f t="shared" si="32"/>
        <v>12.914999999999999</v>
      </c>
      <c r="J385" s="331"/>
      <c r="K385" s="302"/>
      <c r="L385" s="302"/>
      <c r="M385" s="302"/>
      <c r="N385" s="302"/>
      <c r="O385" s="302"/>
      <c r="P385" s="302"/>
      <c r="Q385" s="302"/>
      <c r="R385" s="302"/>
      <c r="S385" s="302"/>
      <c r="T385" s="302"/>
      <c r="U385" s="302"/>
      <c r="V385" s="302"/>
      <c r="W385" s="302"/>
      <c r="X385" s="302"/>
      <c r="Y385" s="302"/>
      <c r="Z385" s="302"/>
    </row>
    <row r="386" spans="1:26" ht="13.8" x14ac:dyDescent="0.3">
      <c r="A386" s="390"/>
      <c r="B386" s="591" t="s">
        <v>363</v>
      </c>
      <c r="C386" s="592">
        <v>1</v>
      </c>
      <c r="D386" s="593">
        <v>0.88500000000000001</v>
      </c>
      <c r="E386" s="594"/>
      <c r="F386" s="595">
        <v>3.5</v>
      </c>
      <c r="G386" s="596"/>
      <c r="H386" s="597"/>
      <c r="I386" s="598">
        <f t="shared" si="32"/>
        <v>3.0975000000000001</v>
      </c>
      <c r="J386" s="331"/>
      <c r="K386" s="302"/>
      <c r="L386" s="302"/>
      <c r="M386" s="302"/>
      <c r="N386" s="302"/>
      <c r="O386" s="302"/>
      <c r="P386" s="302"/>
      <c r="Q386" s="302"/>
      <c r="R386" s="302"/>
      <c r="S386" s="302"/>
      <c r="T386" s="302"/>
      <c r="U386" s="302"/>
      <c r="V386" s="302"/>
      <c r="W386" s="302"/>
      <c r="X386" s="302"/>
      <c r="Y386" s="302"/>
      <c r="Z386" s="302"/>
    </row>
    <row r="387" spans="1:26" ht="15.6" x14ac:dyDescent="0.3">
      <c r="A387" s="384"/>
      <c r="B387" s="599" t="s">
        <v>364</v>
      </c>
      <c r="C387" s="600">
        <v>-1</v>
      </c>
      <c r="D387" s="601">
        <v>0.3</v>
      </c>
      <c r="E387" s="602"/>
      <c r="F387" s="601">
        <v>2.42</v>
      </c>
      <c r="G387" s="603"/>
      <c r="H387" s="597"/>
      <c r="I387" s="604">
        <f t="shared" si="32"/>
        <v>-0.72599999999999998</v>
      </c>
      <c r="J387" s="331"/>
      <c r="K387" s="302"/>
      <c r="L387" s="302"/>
      <c r="M387" s="302"/>
      <c r="N387" s="302"/>
      <c r="O387" s="302"/>
      <c r="P387" s="302"/>
      <c r="Q387" s="302"/>
      <c r="R387" s="302"/>
      <c r="S387" s="302"/>
      <c r="T387" s="302"/>
      <c r="U387" s="302"/>
      <c r="V387" s="302"/>
      <c r="W387" s="302"/>
      <c r="X387" s="302"/>
      <c r="Y387" s="302"/>
      <c r="Z387" s="302"/>
    </row>
    <row r="388" spans="1:26" ht="13.8" x14ac:dyDescent="0.3">
      <c r="A388" s="332"/>
      <c r="B388" s="591" t="s">
        <v>365</v>
      </c>
      <c r="C388" s="592">
        <v>1</v>
      </c>
      <c r="D388" s="593">
        <v>1</v>
      </c>
      <c r="E388" s="594"/>
      <c r="F388" s="595">
        <v>3.5</v>
      </c>
      <c r="G388" s="596"/>
      <c r="H388" s="597"/>
      <c r="I388" s="598">
        <f t="shared" si="32"/>
        <v>3.5</v>
      </c>
      <c r="J388" s="331"/>
      <c r="K388" s="302"/>
      <c r="L388" s="302"/>
      <c r="M388" s="302"/>
      <c r="N388" s="302"/>
      <c r="O388" s="302"/>
      <c r="P388" s="302"/>
      <c r="Q388" s="302"/>
      <c r="R388" s="302"/>
      <c r="S388" s="302"/>
      <c r="T388" s="302"/>
      <c r="U388" s="302"/>
      <c r="V388" s="302"/>
      <c r="W388" s="302"/>
      <c r="X388" s="302"/>
      <c r="Y388" s="302"/>
      <c r="Z388" s="302"/>
    </row>
    <row r="389" spans="1:26" ht="13.8" x14ac:dyDescent="0.3">
      <c r="A389" s="332"/>
      <c r="B389" s="591" t="s">
        <v>366</v>
      </c>
      <c r="C389" s="592">
        <v>1</v>
      </c>
      <c r="D389" s="593">
        <v>1.6</v>
      </c>
      <c r="E389" s="594"/>
      <c r="F389" s="595">
        <v>3.5</v>
      </c>
      <c r="G389" s="596"/>
      <c r="H389" s="597"/>
      <c r="I389" s="598">
        <f t="shared" si="32"/>
        <v>5.6000000000000005</v>
      </c>
      <c r="J389" s="331"/>
      <c r="K389" s="302"/>
      <c r="L389" s="302"/>
      <c r="M389" s="302"/>
      <c r="N389" s="302"/>
      <c r="O389" s="302"/>
      <c r="P389" s="302"/>
      <c r="Q389" s="302"/>
      <c r="R389" s="302"/>
      <c r="S389" s="302"/>
      <c r="T389" s="302"/>
      <c r="U389" s="302"/>
      <c r="V389" s="302"/>
      <c r="W389" s="302"/>
      <c r="X389" s="302"/>
      <c r="Y389" s="302"/>
      <c r="Z389" s="302"/>
    </row>
    <row r="390" spans="1:26" ht="15.6" x14ac:dyDescent="0.3">
      <c r="A390" s="332"/>
      <c r="B390" s="599" t="s">
        <v>367</v>
      </c>
      <c r="C390" s="600">
        <v>-1</v>
      </c>
      <c r="D390" s="601">
        <v>1.6</v>
      </c>
      <c r="E390" s="602"/>
      <c r="F390" s="601">
        <v>2.42</v>
      </c>
      <c r="G390" s="603"/>
      <c r="H390" s="597"/>
      <c r="I390" s="604">
        <f t="shared" si="32"/>
        <v>-3.8719999999999999</v>
      </c>
      <c r="J390" s="331"/>
      <c r="K390" s="302"/>
      <c r="L390" s="302"/>
      <c r="M390" s="302"/>
      <c r="N390" s="302"/>
      <c r="O390" s="302"/>
      <c r="P390" s="302"/>
      <c r="Q390" s="302"/>
      <c r="R390" s="302"/>
      <c r="S390" s="302"/>
      <c r="T390" s="302"/>
      <c r="U390" s="302"/>
      <c r="V390" s="302"/>
      <c r="W390" s="302"/>
      <c r="X390" s="302"/>
      <c r="Y390" s="302"/>
      <c r="Z390" s="302"/>
    </row>
    <row r="391" spans="1:26" ht="13.8" x14ac:dyDescent="0.3">
      <c r="A391" s="384"/>
      <c r="B391" s="591" t="s">
        <v>368</v>
      </c>
      <c r="C391" s="592">
        <v>1</v>
      </c>
      <c r="D391" s="593">
        <v>1</v>
      </c>
      <c r="E391" s="594"/>
      <c r="F391" s="595">
        <v>3.5</v>
      </c>
      <c r="G391" s="596"/>
      <c r="H391" s="597"/>
      <c r="I391" s="598">
        <f t="shared" si="32"/>
        <v>3.5</v>
      </c>
      <c r="J391" s="331"/>
      <c r="K391" s="302"/>
      <c r="L391" s="302"/>
      <c r="M391" s="302"/>
      <c r="N391" s="302"/>
      <c r="O391" s="302"/>
      <c r="P391" s="302"/>
      <c r="Q391" s="302"/>
      <c r="R391" s="302"/>
      <c r="S391" s="302"/>
      <c r="T391" s="302"/>
      <c r="U391" s="302"/>
      <c r="V391" s="302"/>
      <c r="W391" s="302"/>
      <c r="X391" s="302"/>
      <c r="Y391" s="302"/>
      <c r="Z391" s="302"/>
    </row>
    <row r="392" spans="1:26" ht="13.8" x14ac:dyDescent="0.3">
      <c r="A392" s="324"/>
      <c r="B392" s="591" t="s">
        <v>369</v>
      </c>
      <c r="C392" s="592">
        <v>1</v>
      </c>
      <c r="D392" s="593">
        <v>0.88500000000000001</v>
      </c>
      <c r="E392" s="594"/>
      <c r="F392" s="595">
        <v>3.5</v>
      </c>
      <c r="G392" s="596"/>
      <c r="H392" s="597"/>
      <c r="I392" s="598">
        <f t="shared" si="32"/>
        <v>3.0975000000000001</v>
      </c>
      <c r="J392" s="331"/>
      <c r="K392" s="302"/>
      <c r="L392" s="302"/>
      <c r="M392" s="302"/>
      <c r="N392" s="302"/>
      <c r="O392" s="302"/>
      <c r="P392" s="302"/>
      <c r="Q392" s="302"/>
      <c r="R392" s="302"/>
      <c r="S392" s="302"/>
      <c r="T392" s="302"/>
      <c r="U392" s="302"/>
      <c r="V392" s="302"/>
      <c r="W392" s="302"/>
      <c r="X392" s="302"/>
      <c r="Y392" s="302"/>
      <c r="Z392" s="302"/>
    </row>
    <row r="393" spans="1:26" ht="15.6" x14ac:dyDescent="0.3">
      <c r="A393" s="384"/>
      <c r="B393" s="599" t="s">
        <v>364</v>
      </c>
      <c r="C393" s="600">
        <v>-1</v>
      </c>
      <c r="D393" s="601">
        <v>0.3</v>
      </c>
      <c r="E393" s="602"/>
      <c r="F393" s="601">
        <v>2.42</v>
      </c>
      <c r="G393" s="603"/>
      <c r="H393" s="597"/>
      <c r="I393" s="604">
        <f t="shared" si="32"/>
        <v>-0.72599999999999998</v>
      </c>
      <c r="J393" s="443"/>
      <c r="K393" s="302"/>
      <c r="L393" s="302"/>
      <c r="M393" s="302"/>
      <c r="N393" s="302"/>
      <c r="O393" s="302"/>
      <c r="P393" s="302"/>
      <c r="Q393" s="302"/>
      <c r="R393" s="302"/>
      <c r="S393" s="302"/>
      <c r="T393" s="302"/>
      <c r="U393" s="302"/>
      <c r="V393" s="302"/>
      <c r="W393" s="302"/>
      <c r="X393" s="302"/>
      <c r="Y393" s="302"/>
      <c r="Z393" s="302"/>
    </row>
    <row r="394" spans="1:26" ht="13.8" x14ac:dyDescent="0.3">
      <c r="A394" s="384"/>
      <c r="B394" s="591" t="s">
        <v>370</v>
      </c>
      <c r="C394" s="592">
        <v>1</v>
      </c>
      <c r="D394" s="593">
        <v>3.6749999999999998</v>
      </c>
      <c r="E394" s="594"/>
      <c r="F394" s="595">
        <v>3.5</v>
      </c>
      <c r="G394" s="596"/>
      <c r="H394" s="597"/>
      <c r="I394" s="598">
        <f t="shared" si="32"/>
        <v>12.862499999999999</v>
      </c>
      <c r="J394" s="331"/>
      <c r="K394" s="302"/>
      <c r="L394" s="302"/>
      <c r="M394" s="302"/>
      <c r="N394" s="302"/>
      <c r="O394" s="302"/>
      <c r="P394" s="302"/>
      <c r="Q394" s="302"/>
      <c r="R394" s="302"/>
      <c r="S394" s="302"/>
      <c r="T394" s="302"/>
      <c r="U394" s="302"/>
      <c r="V394" s="302"/>
      <c r="W394" s="302"/>
      <c r="X394" s="302"/>
      <c r="Y394" s="302"/>
      <c r="Z394" s="302"/>
    </row>
    <row r="395" spans="1:26" ht="15.6" x14ac:dyDescent="0.3">
      <c r="A395" s="384"/>
      <c r="B395" s="599" t="s">
        <v>371</v>
      </c>
      <c r="C395" s="600">
        <v>-1</v>
      </c>
      <c r="D395" s="601">
        <v>1.6</v>
      </c>
      <c r="E395" s="602"/>
      <c r="F395" s="601">
        <v>1.65</v>
      </c>
      <c r="G395" s="603"/>
      <c r="H395" s="597"/>
      <c r="I395" s="604">
        <f t="shared" si="32"/>
        <v>-2.64</v>
      </c>
      <c r="J395" s="443"/>
      <c r="K395" s="302"/>
      <c r="L395" s="302"/>
      <c r="M395" s="302"/>
      <c r="N395" s="302"/>
      <c r="O395" s="302"/>
      <c r="P395" s="302"/>
      <c r="Q395" s="302"/>
      <c r="R395" s="302"/>
      <c r="S395" s="302"/>
      <c r="T395" s="302"/>
      <c r="U395" s="302"/>
      <c r="V395" s="302"/>
      <c r="W395" s="302"/>
      <c r="X395" s="302"/>
      <c r="Y395" s="302"/>
      <c r="Z395" s="302"/>
    </row>
    <row r="396" spans="1:26" ht="15.6" x14ac:dyDescent="0.3">
      <c r="A396" s="384"/>
      <c r="B396" s="385"/>
      <c r="C396" s="386"/>
      <c r="D396" s="387"/>
      <c r="E396" s="328"/>
      <c r="F396" s="328"/>
      <c r="G396" s="362"/>
      <c r="H396" s="303"/>
      <c r="I396" s="388"/>
      <c r="J396" s="337">
        <f>SUM(I325:I396)</f>
        <v>40.283500000000004</v>
      </c>
      <c r="K396" s="302"/>
      <c r="L396" s="302"/>
      <c r="M396" s="302"/>
      <c r="N396" s="302"/>
      <c r="O396" s="302"/>
      <c r="P396" s="302"/>
      <c r="Q396" s="302"/>
      <c r="R396" s="302"/>
      <c r="S396" s="302"/>
      <c r="T396" s="302"/>
      <c r="U396" s="302"/>
      <c r="V396" s="302"/>
      <c r="W396" s="302"/>
      <c r="X396" s="302"/>
      <c r="Y396" s="302"/>
      <c r="Z396" s="302"/>
    </row>
    <row r="397" spans="1:26" ht="13.8" x14ac:dyDescent="0.3">
      <c r="A397" s="332" t="s">
        <v>210</v>
      </c>
      <c r="B397" s="325" t="s">
        <v>289</v>
      </c>
      <c r="C397" s="424" t="s">
        <v>0</v>
      </c>
      <c r="D397" s="423"/>
      <c r="E397" s="327"/>
      <c r="F397" s="328"/>
      <c r="G397" s="329"/>
      <c r="H397" s="303"/>
      <c r="I397" s="423"/>
      <c r="J397" s="423"/>
      <c r="K397" s="302"/>
      <c r="L397" s="302"/>
      <c r="M397" s="302"/>
      <c r="N397" s="302"/>
      <c r="O397" s="302"/>
      <c r="P397" s="302"/>
      <c r="Q397" s="302"/>
      <c r="R397" s="302"/>
      <c r="S397" s="302"/>
      <c r="T397" s="302"/>
      <c r="U397" s="302"/>
      <c r="V397" s="302"/>
      <c r="W397" s="302"/>
      <c r="X397" s="302"/>
      <c r="Y397" s="302"/>
      <c r="Z397" s="302"/>
    </row>
    <row r="398" spans="1:26" ht="13.8" x14ac:dyDescent="0.3">
      <c r="A398" s="332"/>
      <c r="B398" s="325"/>
      <c r="C398" s="424"/>
      <c r="D398" s="423">
        <v>241.9</v>
      </c>
      <c r="E398" s="327"/>
      <c r="F398" s="328"/>
      <c r="G398" s="329"/>
      <c r="H398" s="303"/>
      <c r="I398" s="423"/>
      <c r="J398" s="444">
        <v>241.9</v>
      </c>
      <c r="K398" s="302"/>
      <c r="L398" s="302"/>
      <c r="M398" s="302"/>
      <c r="N398" s="302"/>
      <c r="O398" s="302"/>
      <c r="P398" s="302"/>
      <c r="Q398" s="302"/>
      <c r="R398" s="302"/>
      <c r="S398" s="302"/>
      <c r="T398" s="302"/>
      <c r="U398" s="302"/>
      <c r="V398" s="302"/>
      <c r="W398" s="302"/>
      <c r="X398" s="302"/>
      <c r="Y398" s="302"/>
      <c r="Z398" s="302"/>
    </row>
    <row r="399" spans="1:26" ht="13.8" x14ac:dyDescent="0.3">
      <c r="A399" s="332" t="s">
        <v>211</v>
      </c>
      <c r="B399" s="325" t="s">
        <v>290</v>
      </c>
      <c r="C399" s="424" t="s">
        <v>0</v>
      </c>
      <c r="D399" s="423"/>
      <c r="E399" s="327"/>
      <c r="F399" s="328"/>
      <c r="G399" s="329"/>
      <c r="H399" s="303"/>
      <c r="I399" s="423"/>
      <c r="J399" s="423"/>
      <c r="K399" s="302"/>
      <c r="L399" s="302"/>
      <c r="M399" s="302"/>
      <c r="N399" s="302"/>
      <c r="O399" s="302"/>
      <c r="P399" s="302"/>
      <c r="Q399" s="302"/>
      <c r="R399" s="302"/>
      <c r="S399" s="302"/>
      <c r="T399" s="302"/>
      <c r="U399" s="302"/>
      <c r="V399" s="302"/>
      <c r="W399" s="302"/>
      <c r="X399" s="302"/>
      <c r="Y399" s="302"/>
      <c r="Z399" s="302"/>
    </row>
    <row r="400" spans="1:26" ht="13.8" x14ac:dyDescent="0.3">
      <c r="A400" s="332"/>
      <c r="B400" s="383"/>
      <c r="C400" s="424"/>
      <c r="D400" s="423">
        <v>241.9</v>
      </c>
      <c r="E400" s="327"/>
      <c r="F400" s="328"/>
      <c r="G400" s="329"/>
      <c r="H400" s="303"/>
      <c r="I400" s="423"/>
      <c r="J400" s="444">
        <v>241.9</v>
      </c>
      <c r="K400" s="302"/>
      <c r="L400" s="302"/>
      <c r="M400" s="302"/>
      <c r="N400" s="302"/>
      <c r="O400" s="302"/>
      <c r="P400" s="302"/>
      <c r="Q400" s="302"/>
      <c r="R400" s="302"/>
      <c r="S400" s="302"/>
      <c r="T400" s="302"/>
      <c r="U400" s="302"/>
      <c r="V400" s="302"/>
      <c r="W400" s="302"/>
      <c r="X400" s="302"/>
      <c r="Y400" s="302"/>
      <c r="Z400" s="302"/>
    </row>
    <row r="401" spans="1:26" ht="13.8" x14ac:dyDescent="0.3">
      <c r="A401" s="332" t="s">
        <v>212</v>
      </c>
      <c r="B401" s="383" t="s">
        <v>291</v>
      </c>
      <c r="C401" s="424" t="s">
        <v>0</v>
      </c>
      <c r="D401" s="327"/>
      <c r="E401" s="327"/>
      <c r="F401" s="328"/>
      <c r="G401" s="329"/>
      <c r="H401" s="303"/>
      <c r="I401" s="331"/>
      <c r="J401" s="331"/>
      <c r="K401" s="302"/>
      <c r="L401" s="302"/>
      <c r="M401" s="302"/>
      <c r="N401" s="302"/>
      <c r="O401" s="302"/>
      <c r="P401" s="302"/>
      <c r="Q401" s="302"/>
      <c r="R401" s="302"/>
      <c r="S401" s="302"/>
      <c r="T401" s="302"/>
      <c r="U401" s="302"/>
      <c r="V401" s="302"/>
      <c r="W401" s="302"/>
      <c r="X401" s="302"/>
      <c r="Y401" s="302"/>
      <c r="Z401" s="302"/>
    </row>
    <row r="402" spans="1:26" ht="13.8" x14ac:dyDescent="0.3">
      <c r="A402" s="332"/>
      <c r="B402" s="357" t="s">
        <v>394</v>
      </c>
      <c r="C402" s="326">
        <v>1</v>
      </c>
      <c r="D402" s="327">
        <v>6.4</v>
      </c>
      <c r="E402" s="327"/>
      <c r="F402" s="328">
        <v>3.5</v>
      </c>
      <c r="G402" s="329"/>
      <c r="H402" s="303"/>
      <c r="I402" s="330">
        <f>D402*F402</f>
        <v>22.400000000000002</v>
      </c>
      <c r="J402" s="331"/>
      <c r="K402" s="302"/>
      <c r="L402" s="302"/>
      <c r="M402" s="302"/>
      <c r="N402" s="302"/>
      <c r="O402" s="302"/>
      <c r="P402" s="302"/>
      <c r="Q402" s="302"/>
      <c r="R402" s="302"/>
      <c r="S402" s="302"/>
      <c r="T402" s="302"/>
      <c r="U402" s="302"/>
      <c r="V402" s="302"/>
      <c r="W402" s="302"/>
      <c r="X402" s="302"/>
      <c r="Y402" s="302"/>
      <c r="Z402" s="302"/>
    </row>
    <row r="403" spans="1:26" ht="15.6" x14ac:dyDescent="0.3">
      <c r="A403" s="384"/>
      <c r="B403" s="385" t="s">
        <v>395</v>
      </c>
      <c r="C403" s="386">
        <v>-1</v>
      </c>
      <c r="D403" s="387">
        <v>1.86</v>
      </c>
      <c r="E403" s="328"/>
      <c r="F403" s="387">
        <v>1.1499999999999999</v>
      </c>
      <c r="G403" s="362"/>
      <c r="H403" s="303"/>
      <c r="I403" s="388">
        <f>D403*F403*C403</f>
        <v>-2.1389999999999998</v>
      </c>
      <c r="J403" s="331"/>
      <c r="K403" s="302"/>
      <c r="L403" s="302"/>
      <c r="M403" s="302"/>
      <c r="N403" s="302"/>
      <c r="O403" s="302"/>
      <c r="P403" s="302"/>
      <c r="Q403" s="302"/>
      <c r="R403" s="302"/>
      <c r="S403" s="302"/>
      <c r="T403" s="302"/>
      <c r="U403" s="302"/>
      <c r="V403" s="302"/>
      <c r="W403" s="302"/>
      <c r="X403" s="302"/>
      <c r="Y403" s="302"/>
      <c r="Z403" s="302"/>
    </row>
    <row r="404" spans="1:26" ht="13.8" x14ac:dyDescent="0.3">
      <c r="A404" s="332"/>
      <c r="B404" s="357" t="s">
        <v>396</v>
      </c>
      <c r="C404" s="326">
        <v>1</v>
      </c>
      <c r="D404" s="327">
        <v>7.79</v>
      </c>
      <c r="E404" s="327"/>
      <c r="F404" s="328">
        <v>3.5</v>
      </c>
      <c r="G404" s="329"/>
      <c r="H404" s="303"/>
      <c r="I404" s="330">
        <f>D404*F404</f>
        <v>27.265000000000001</v>
      </c>
      <c r="J404" s="331"/>
      <c r="K404" s="302"/>
      <c r="L404" s="302"/>
      <c r="M404" s="302"/>
      <c r="N404" s="302"/>
      <c r="O404" s="302"/>
      <c r="P404" s="302"/>
      <c r="Q404" s="302"/>
      <c r="R404" s="302"/>
      <c r="S404" s="302"/>
      <c r="T404" s="302"/>
      <c r="U404" s="302"/>
      <c r="V404" s="302"/>
      <c r="W404" s="302"/>
      <c r="X404" s="302"/>
      <c r="Y404" s="302"/>
      <c r="Z404" s="302"/>
    </row>
    <row r="405" spans="1:26" ht="15.6" x14ac:dyDescent="0.3">
      <c r="A405" s="384"/>
      <c r="B405" s="385" t="s">
        <v>397</v>
      </c>
      <c r="C405" s="386">
        <v>-1</v>
      </c>
      <c r="D405" s="387">
        <v>1.2</v>
      </c>
      <c r="E405" s="328"/>
      <c r="F405" s="387">
        <v>2.0499999999999998</v>
      </c>
      <c r="G405" s="362"/>
      <c r="H405" s="303"/>
      <c r="I405" s="388">
        <f>D405*F405*C405</f>
        <v>-2.4599999999999995</v>
      </c>
      <c r="J405" s="331"/>
      <c r="K405" s="302"/>
      <c r="L405" s="302"/>
      <c r="M405" s="302"/>
      <c r="N405" s="302"/>
      <c r="O405" s="302"/>
      <c r="P405" s="302"/>
      <c r="Q405" s="302"/>
      <c r="R405" s="302"/>
      <c r="S405" s="302"/>
      <c r="T405" s="302"/>
      <c r="U405" s="302"/>
      <c r="V405" s="302"/>
      <c r="W405" s="302"/>
      <c r="X405" s="302"/>
      <c r="Y405" s="302"/>
      <c r="Z405" s="302"/>
    </row>
    <row r="406" spans="1:26" ht="13.8" x14ac:dyDescent="0.3">
      <c r="A406" s="332"/>
      <c r="B406" s="357" t="s">
        <v>398</v>
      </c>
      <c r="C406" s="326">
        <v>1</v>
      </c>
      <c r="D406" s="327">
        <v>16</v>
      </c>
      <c r="E406" s="327"/>
      <c r="F406" s="328">
        <v>3.5</v>
      </c>
      <c r="G406" s="329"/>
      <c r="H406" s="303"/>
      <c r="I406" s="330">
        <f>D406*F406</f>
        <v>56</v>
      </c>
      <c r="J406" s="331"/>
      <c r="K406" s="302"/>
      <c r="L406" s="302"/>
      <c r="M406" s="302"/>
      <c r="N406" s="302"/>
      <c r="O406" s="302"/>
      <c r="P406" s="302"/>
      <c r="Q406" s="302"/>
      <c r="R406" s="302"/>
      <c r="S406" s="302"/>
      <c r="T406" s="302"/>
      <c r="U406" s="302"/>
      <c r="V406" s="302"/>
      <c r="W406" s="302"/>
      <c r="X406" s="302"/>
      <c r="Y406" s="302"/>
      <c r="Z406" s="302"/>
    </row>
    <row r="407" spans="1:26" ht="15.6" x14ac:dyDescent="0.3">
      <c r="A407" s="384"/>
      <c r="B407" s="385" t="s">
        <v>395</v>
      </c>
      <c r="C407" s="386">
        <v>-2</v>
      </c>
      <c r="D407" s="387">
        <v>1.86</v>
      </c>
      <c r="E407" s="328"/>
      <c r="F407" s="387">
        <v>1.1499999999999999</v>
      </c>
      <c r="G407" s="362"/>
      <c r="H407" s="303"/>
      <c r="I407" s="388">
        <f t="shared" ref="I407:I420" si="33">D407*F407*C407</f>
        <v>-4.2779999999999996</v>
      </c>
      <c r="J407" s="331"/>
      <c r="K407" s="302"/>
      <c r="L407" s="302"/>
      <c r="M407" s="302"/>
      <c r="N407" s="302"/>
      <c r="O407" s="302"/>
      <c r="P407" s="302"/>
      <c r="Q407" s="302"/>
      <c r="R407" s="302"/>
      <c r="S407" s="302"/>
      <c r="T407" s="302"/>
      <c r="U407" s="302"/>
      <c r="V407" s="302"/>
      <c r="W407" s="302"/>
      <c r="X407" s="302"/>
      <c r="Y407" s="302"/>
      <c r="Z407" s="302"/>
    </row>
    <row r="408" spans="1:26" ht="15.6" x14ac:dyDescent="0.3">
      <c r="A408" s="384"/>
      <c r="B408" s="385" t="s">
        <v>397</v>
      </c>
      <c r="C408" s="386">
        <v>-1</v>
      </c>
      <c r="D408" s="387">
        <v>1.2</v>
      </c>
      <c r="E408" s="328"/>
      <c r="F408" s="387">
        <v>2.0499999999999998</v>
      </c>
      <c r="G408" s="362"/>
      <c r="H408" s="303"/>
      <c r="I408" s="388">
        <f t="shared" si="33"/>
        <v>-2.4599999999999995</v>
      </c>
      <c r="J408" s="331"/>
      <c r="K408" s="302"/>
      <c r="L408" s="302"/>
      <c r="M408" s="302"/>
      <c r="N408" s="302"/>
      <c r="O408" s="302"/>
      <c r="P408" s="302"/>
      <c r="Q408" s="302"/>
      <c r="R408" s="302"/>
      <c r="S408" s="302"/>
      <c r="T408" s="302"/>
      <c r="U408" s="302"/>
      <c r="V408" s="302"/>
      <c r="W408" s="302"/>
      <c r="X408" s="302"/>
      <c r="Y408" s="302"/>
      <c r="Z408" s="302"/>
    </row>
    <row r="409" spans="1:26" ht="13.8" x14ac:dyDescent="0.3">
      <c r="A409" s="324"/>
      <c r="B409" s="342" t="s">
        <v>361</v>
      </c>
      <c r="C409" s="375">
        <v>1</v>
      </c>
      <c r="D409" s="343">
        <v>1.05</v>
      </c>
      <c r="E409" s="343"/>
      <c r="F409" s="328">
        <v>3.5</v>
      </c>
      <c r="G409" s="329"/>
      <c r="H409" s="303"/>
      <c r="I409" s="330">
        <f t="shared" si="33"/>
        <v>3.6750000000000003</v>
      </c>
      <c r="J409" s="331"/>
      <c r="K409" s="302"/>
      <c r="L409" s="302"/>
      <c r="M409" s="302"/>
      <c r="N409" s="302"/>
      <c r="O409" s="302"/>
      <c r="P409" s="302"/>
      <c r="Q409" s="302"/>
      <c r="R409" s="302"/>
      <c r="S409" s="302"/>
      <c r="T409" s="302"/>
      <c r="U409" s="302"/>
      <c r="V409" s="302"/>
      <c r="W409" s="302"/>
      <c r="X409" s="302"/>
      <c r="Y409" s="302"/>
      <c r="Z409" s="302"/>
    </row>
    <row r="410" spans="1:26" ht="13.8" x14ac:dyDescent="0.3">
      <c r="A410" s="324"/>
      <c r="B410" s="342" t="s">
        <v>362</v>
      </c>
      <c r="C410" s="375">
        <v>1</v>
      </c>
      <c r="D410" s="343">
        <v>3.69</v>
      </c>
      <c r="E410" s="343"/>
      <c r="F410" s="328">
        <v>3.5</v>
      </c>
      <c r="G410" s="329"/>
      <c r="H410" s="303"/>
      <c r="I410" s="330">
        <f t="shared" si="33"/>
        <v>12.914999999999999</v>
      </c>
      <c r="J410" s="331"/>
      <c r="K410" s="302"/>
      <c r="L410" s="302"/>
      <c r="M410" s="302"/>
      <c r="N410" s="302"/>
      <c r="O410" s="302"/>
      <c r="P410" s="302"/>
      <c r="Q410" s="302"/>
      <c r="R410" s="302"/>
      <c r="S410" s="302"/>
      <c r="T410" s="302"/>
      <c r="U410" s="302"/>
      <c r="V410" s="302"/>
      <c r="W410" s="302"/>
      <c r="X410" s="302"/>
      <c r="Y410" s="302"/>
      <c r="Z410" s="302"/>
    </row>
    <row r="411" spans="1:26" ht="13.8" x14ac:dyDescent="0.3">
      <c r="A411" s="324"/>
      <c r="B411" s="342" t="s">
        <v>363</v>
      </c>
      <c r="C411" s="375">
        <v>1</v>
      </c>
      <c r="D411" s="343">
        <v>0.88500000000000001</v>
      </c>
      <c r="E411" s="343"/>
      <c r="F411" s="328">
        <v>3.5</v>
      </c>
      <c r="G411" s="329"/>
      <c r="H411" s="303"/>
      <c r="I411" s="330">
        <f t="shared" si="33"/>
        <v>3.0975000000000001</v>
      </c>
      <c r="J411" s="331"/>
      <c r="K411" s="302"/>
      <c r="L411" s="302"/>
      <c r="M411" s="302"/>
      <c r="N411" s="302"/>
      <c r="O411" s="302"/>
      <c r="P411" s="302"/>
      <c r="Q411" s="302"/>
      <c r="R411" s="302"/>
      <c r="S411" s="302"/>
      <c r="T411" s="302"/>
      <c r="U411" s="302"/>
      <c r="V411" s="302"/>
      <c r="W411" s="302"/>
      <c r="X411" s="302"/>
      <c r="Y411" s="302"/>
      <c r="Z411" s="302"/>
    </row>
    <row r="412" spans="1:26" ht="15.6" x14ac:dyDescent="0.3">
      <c r="A412" s="384"/>
      <c r="B412" s="385" t="s">
        <v>364</v>
      </c>
      <c r="C412" s="386">
        <v>-1</v>
      </c>
      <c r="D412" s="387">
        <v>0.3</v>
      </c>
      <c r="E412" s="328"/>
      <c r="F412" s="387">
        <v>2.42</v>
      </c>
      <c r="G412" s="362"/>
      <c r="H412" s="303"/>
      <c r="I412" s="388">
        <f t="shared" si="33"/>
        <v>-0.72599999999999998</v>
      </c>
      <c r="J412" s="331"/>
      <c r="K412" s="302"/>
      <c r="L412" s="302"/>
      <c r="M412" s="302"/>
      <c r="N412" s="302"/>
      <c r="O412" s="302"/>
      <c r="P412" s="302"/>
      <c r="Q412" s="302"/>
      <c r="R412" s="302"/>
      <c r="S412" s="302"/>
      <c r="T412" s="302"/>
      <c r="U412" s="302"/>
      <c r="V412" s="302"/>
      <c r="W412" s="302"/>
      <c r="X412" s="302"/>
      <c r="Y412" s="302"/>
      <c r="Z412" s="302"/>
    </row>
    <row r="413" spans="1:26" ht="13.8" x14ac:dyDescent="0.3">
      <c r="A413" s="324"/>
      <c r="B413" s="342" t="s">
        <v>365</v>
      </c>
      <c r="C413" s="375">
        <v>1</v>
      </c>
      <c r="D413" s="343">
        <v>1</v>
      </c>
      <c r="E413" s="343"/>
      <c r="F413" s="328">
        <v>3.5</v>
      </c>
      <c r="G413" s="329"/>
      <c r="H413" s="303"/>
      <c r="I413" s="330">
        <f t="shared" si="33"/>
        <v>3.5</v>
      </c>
      <c r="J413" s="331"/>
      <c r="K413" s="302"/>
      <c r="L413" s="302"/>
      <c r="M413" s="302"/>
      <c r="N413" s="302"/>
      <c r="O413" s="302"/>
      <c r="P413" s="302"/>
      <c r="Q413" s="302"/>
      <c r="R413" s="302"/>
      <c r="S413" s="302"/>
      <c r="T413" s="302"/>
      <c r="U413" s="302"/>
      <c r="V413" s="302"/>
      <c r="W413" s="302"/>
      <c r="X413" s="302"/>
      <c r="Y413" s="302"/>
      <c r="Z413" s="302"/>
    </row>
    <row r="414" spans="1:26" ht="13.8" x14ac:dyDescent="0.3">
      <c r="A414" s="324"/>
      <c r="B414" s="342" t="s">
        <v>366</v>
      </c>
      <c r="C414" s="375">
        <v>1</v>
      </c>
      <c r="D414" s="343">
        <v>1.6</v>
      </c>
      <c r="E414" s="343"/>
      <c r="F414" s="328">
        <v>3.5</v>
      </c>
      <c r="G414" s="329"/>
      <c r="H414" s="303"/>
      <c r="I414" s="330">
        <f t="shared" si="33"/>
        <v>5.6000000000000005</v>
      </c>
      <c r="J414" s="331"/>
      <c r="K414" s="302"/>
      <c r="L414" s="302"/>
      <c r="M414" s="302"/>
      <c r="N414" s="302"/>
      <c r="O414" s="302"/>
      <c r="P414" s="302"/>
      <c r="Q414" s="302"/>
      <c r="R414" s="302"/>
      <c r="S414" s="302"/>
      <c r="T414" s="302"/>
      <c r="U414" s="302"/>
      <c r="V414" s="302"/>
      <c r="W414" s="302"/>
      <c r="X414" s="302"/>
      <c r="Y414" s="302"/>
      <c r="Z414" s="302"/>
    </row>
    <row r="415" spans="1:26" ht="15.6" x14ac:dyDescent="0.3">
      <c r="A415" s="384"/>
      <c r="B415" s="385" t="s">
        <v>367</v>
      </c>
      <c r="C415" s="386">
        <v>-1</v>
      </c>
      <c r="D415" s="387">
        <v>1.6</v>
      </c>
      <c r="E415" s="328"/>
      <c r="F415" s="387">
        <v>2.42</v>
      </c>
      <c r="G415" s="362"/>
      <c r="H415" s="303"/>
      <c r="I415" s="388">
        <f t="shared" si="33"/>
        <v>-3.8719999999999999</v>
      </c>
      <c r="J415" s="331"/>
      <c r="K415" s="302"/>
      <c r="L415" s="302"/>
      <c r="M415" s="302"/>
      <c r="N415" s="302"/>
      <c r="O415" s="302"/>
      <c r="P415" s="302"/>
      <c r="Q415" s="302"/>
      <c r="R415" s="302"/>
      <c r="S415" s="302"/>
      <c r="T415" s="302"/>
      <c r="U415" s="302"/>
      <c r="V415" s="302"/>
      <c r="W415" s="302"/>
      <c r="X415" s="302"/>
      <c r="Y415" s="302"/>
      <c r="Z415" s="302"/>
    </row>
    <row r="416" spans="1:26" ht="13.8" x14ac:dyDescent="0.3">
      <c r="A416" s="324"/>
      <c r="B416" s="342" t="s">
        <v>368</v>
      </c>
      <c r="C416" s="375">
        <v>1</v>
      </c>
      <c r="D416" s="343">
        <v>1</v>
      </c>
      <c r="E416" s="343"/>
      <c r="F416" s="328">
        <v>3.5</v>
      </c>
      <c r="G416" s="329"/>
      <c r="H416" s="303"/>
      <c r="I416" s="330">
        <f t="shared" si="33"/>
        <v>3.5</v>
      </c>
      <c r="J416" s="331"/>
      <c r="K416" s="302"/>
      <c r="L416" s="302"/>
      <c r="M416" s="302"/>
      <c r="N416" s="302"/>
      <c r="O416" s="302"/>
      <c r="P416" s="302"/>
      <c r="Q416" s="302"/>
      <c r="R416" s="302"/>
      <c r="S416" s="302"/>
      <c r="T416" s="302"/>
      <c r="U416" s="302"/>
      <c r="V416" s="302"/>
      <c r="W416" s="302"/>
      <c r="X416" s="302"/>
      <c r="Y416" s="302"/>
      <c r="Z416" s="302"/>
    </row>
    <row r="417" spans="1:26" ht="13.8" x14ac:dyDescent="0.3">
      <c r="A417" s="324"/>
      <c r="B417" s="342" t="s">
        <v>369</v>
      </c>
      <c r="C417" s="375">
        <v>1</v>
      </c>
      <c r="D417" s="343">
        <v>0.88500000000000001</v>
      </c>
      <c r="E417" s="343"/>
      <c r="F417" s="328">
        <v>3.5</v>
      </c>
      <c r="G417" s="329"/>
      <c r="H417" s="303"/>
      <c r="I417" s="330">
        <f t="shared" si="33"/>
        <v>3.0975000000000001</v>
      </c>
      <c r="J417" s="331"/>
      <c r="K417" s="302"/>
      <c r="L417" s="302"/>
      <c r="M417" s="302"/>
      <c r="N417" s="302"/>
      <c r="O417" s="302"/>
      <c r="P417" s="302"/>
      <c r="Q417" s="302"/>
      <c r="R417" s="302"/>
      <c r="S417" s="302"/>
      <c r="T417" s="302"/>
      <c r="U417" s="302"/>
      <c r="V417" s="302"/>
      <c r="W417" s="302"/>
      <c r="X417" s="302"/>
      <c r="Y417" s="302"/>
      <c r="Z417" s="302"/>
    </row>
    <row r="418" spans="1:26" ht="15.6" x14ac:dyDescent="0.3">
      <c r="A418" s="384"/>
      <c r="B418" s="385" t="s">
        <v>364</v>
      </c>
      <c r="C418" s="386">
        <v>-1</v>
      </c>
      <c r="D418" s="387">
        <v>0.3</v>
      </c>
      <c r="E418" s="328"/>
      <c r="F418" s="387">
        <v>2.42</v>
      </c>
      <c r="G418" s="362"/>
      <c r="H418" s="303"/>
      <c r="I418" s="388">
        <f t="shared" si="33"/>
        <v>-0.72599999999999998</v>
      </c>
      <c r="J418" s="331"/>
      <c r="K418" s="302"/>
      <c r="L418" s="302"/>
      <c r="M418" s="302"/>
      <c r="N418" s="302"/>
      <c r="O418" s="302"/>
      <c r="P418" s="302"/>
      <c r="Q418" s="302"/>
      <c r="R418" s="302"/>
      <c r="S418" s="302"/>
      <c r="T418" s="302"/>
      <c r="U418" s="302"/>
      <c r="V418" s="302"/>
      <c r="W418" s="302"/>
      <c r="X418" s="302"/>
      <c r="Y418" s="302"/>
      <c r="Z418" s="302"/>
    </row>
    <row r="419" spans="1:26" ht="13.8" x14ac:dyDescent="0.3">
      <c r="A419" s="324"/>
      <c r="B419" s="342" t="s">
        <v>370</v>
      </c>
      <c r="C419" s="375">
        <v>1</v>
      </c>
      <c r="D419" s="343">
        <v>3.6749999999999998</v>
      </c>
      <c r="E419" s="343"/>
      <c r="F419" s="328">
        <v>3.5</v>
      </c>
      <c r="G419" s="329"/>
      <c r="H419" s="303"/>
      <c r="I419" s="330">
        <f t="shared" si="33"/>
        <v>12.862499999999999</v>
      </c>
      <c r="J419" s="331"/>
      <c r="K419" s="302"/>
      <c r="L419" s="302"/>
      <c r="M419" s="302"/>
      <c r="N419" s="302"/>
      <c r="O419" s="302"/>
      <c r="P419" s="302"/>
      <c r="Q419" s="302"/>
      <c r="R419" s="302"/>
      <c r="S419" s="302"/>
      <c r="T419" s="302"/>
      <c r="U419" s="302"/>
      <c r="V419" s="302"/>
      <c r="W419" s="302"/>
      <c r="X419" s="302"/>
      <c r="Y419" s="302"/>
      <c r="Z419" s="302"/>
    </row>
    <row r="420" spans="1:26" ht="15.6" x14ac:dyDescent="0.3">
      <c r="A420" s="384"/>
      <c r="B420" s="385" t="s">
        <v>371</v>
      </c>
      <c r="C420" s="386">
        <v>-1</v>
      </c>
      <c r="D420" s="387">
        <v>1.6</v>
      </c>
      <c r="E420" s="328"/>
      <c r="F420" s="387">
        <v>1.65</v>
      </c>
      <c r="G420" s="362"/>
      <c r="H420" s="303"/>
      <c r="I420" s="388">
        <f t="shared" si="33"/>
        <v>-2.64</v>
      </c>
      <c r="J420" s="331"/>
      <c r="K420" s="302"/>
      <c r="L420" s="302"/>
      <c r="M420" s="302"/>
      <c r="N420" s="302"/>
      <c r="O420" s="302"/>
      <c r="P420" s="302"/>
      <c r="Q420" s="302"/>
      <c r="R420" s="302"/>
      <c r="S420" s="302"/>
      <c r="T420" s="302"/>
      <c r="U420" s="302"/>
      <c r="V420" s="302"/>
      <c r="W420" s="302"/>
      <c r="X420" s="302"/>
      <c r="Y420" s="302"/>
      <c r="Z420" s="302"/>
    </row>
    <row r="421" spans="1:26" ht="13.8" x14ac:dyDescent="0.3">
      <c r="A421" s="390"/>
      <c r="B421" s="357" t="s">
        <v>429</v>
      </c>
      <c r="C421" s="340">
        <v>2</v>
      </c>
      <c r="D421" s="358">
        <v>0.6</v>
      </c>
      <c r="E421" s="358">
        <v>0.3</v>
      </c>
      <c r="F421" s="328">
        <v>3.57</v>
      </c>
      <c r="G421" s="362"/>
      <c r="H421" s="303"/>
      <c r="I421" s="328">
        <f t="shared" ref="I421:I422" si="34">C421*D421*E421*F421</f>
        <v>1.2851999999999999</v>
      </c>
      <c r="J421" s="328"/>
      <c r="K421" s="302"/>
      <c r="L421" s="302"/>
      <c r="M421" s="302"/>
      <c r="N421" s="302"/>
      <c r="O421" s="302"/>
      <c r="P421" s="302"/>
      <c r="Q421" s="302"/>
      <c r="R421" s="302"/>
      <c r="S421" s="302"/>
      <c r="T421" s="302"/>
      <c r="U421" s="302"/>
      <c r="V421" s="302"/>
      <c r="W421" s="302"/>
      <c r="X421" s="302"/>
      <c r="Y421" s="302"/>
      <c r="Z421" s="302"/>
    </row>
    <row r="422" spans="1:26" ht="13.8" x14ac:dyDescent="0.3">
      <c r="A422" s="391"/>
      <c r="B422" s="392" t="s">
        <v>430</v>
      </c>
      <c r="C422" s="393">
        <v>4</v>
      </c>
      <c r="D422" s="391">
        <v>0.5</v>
      </c>
      <c r="E422" s="358">
        <v>0.3</v>
      </c>
      <c r="F422" s="328">
        <v>3.57</v>
      </c>
      <c r="G422" s="391"/>
      <c r="I422" s="328">
        <f t="shared" si="34"/>
        <v>2.1419999999999999</v>
      </c>
      <c r="J422" s="391"/>
    </row>
    <row r="423" spans="1:26" ht="15.6" x14ac:dyDescent="0.3">
      <c r="A423" s="384"/>
      <c r="B423" s="435" t="s">
        <v>427</v>
      </c>
      <c r="C423" s="436">
        <v>1</v>
      </c>
      <c r="D423" s="437">
        <v>4.32</v>
      </c>
      <c r="E423" s="438"/>
      <c r="F423" s="328">
        <v>3.65</v>
      </c>
      <c r="G423" s="439"/>
      <c r="H423" s="440"/>
      <c r="I423" s="441">
        <f>C423*D423*F423</f>
        <v>15.768000000000001</v>
      </c>
      <c r="J423" s="443"/>
      <c r="K423" s="302"/>
      <c r="L423" s="302"/>
      <c r="M423" s="302"/>
      <c r="N423" s="302"/>
      <c r="O423" s="302"/>
      <c r="P423" s="302"/>
      <c r="Q423" s="302"/>
      <c r="R423" s="302"/>
      <c r="S423" s="302"/>
      <c r="T423" s="302"/>
      <c r="U423" s="302"/>
      <c r="V423" s="302"/>
      <c r="W423" s="302"/>
      <c r="X423" s="302"/>
      <c r="Y423" s="302"/>
      <c r="Z423" s="302"/>
    </row>
    <row r="424" spans="1:26" ht="15.6" x14ac:dyDescent="0.3">
      <c r="A424" s="384"/>
      <c r="B424" s="385" t="s">
        <v>371</v>
      </c>
      <c r="C424" s="386">
        <v>-1</v>
      </c>
      <c r="D424" s="387">
        <v>1.6</v>
      </c>
      <c r="E424" s="328"/>
      <c r="F424" s="328">
        <v>3.65</v>
      </c>
      <c r="G424" s="362"/>
      <c r="H424" s="303"/>
      <c r="I424" s="388">
        <f>D424*F424*C424</f>
        <v>-5.84</v>
      </c>
      <c r="J424" s="331"/>
      <c r="K424" s="302"/>
      <c r="L424" s="302"/>
      <c r="M424" s="302"/>
      <c r="N424" s="302"/>
      <c r="O424" s="302"/>
      <c r="P424" s="302"/>
      <c r="Q424" s="302"/>
      <c r="R424" s="302"/>
      <c r="S424" s="302"/>
      <c r="T424" s="302"/>
      <c r="U424" s="302"/>
      <c r="V424" s="302"/>
      <c r="W424" s="302"/>
      <c r="X424" s="302"/>
      <c r="Y424" s="302"/>
      <c r="Z424" s="302"/>
    </row>
    <row r="425" spans="1:26" ht="15.6" x14ac:dyDescent="0.3">
      <c r="A425" s="384"/>
      <c r="B425" s="435" t="s">
        <v>428</v>
      </c>
      <c r="C425" s="436">
        <v>1</v>
      </c>
      <c r="D425" s="437">
        <v>4.0199999999999996</v>
      </c>
      <c r="E425" s="438"/>
      <c r="F425" s="328">
        <v>3.65</v>
      </c>
      <c r="G425" s="439"/>
      <c r="H425" s="440"/>
      <c r="I425" s="441">
        <f>C425*D425*F425</f>
        <v>14.672999999999998</v>
      </c>
      <c r="J425" s="443"/>
      <c r="K425" s="302"/>
      <c r="L425" s="302"/>
      <c r="M425" s="302"/>
      <c r="N425" s="302"/>
      <c r="O425" s="302"/>
      <c r="P425" s="302"/>
      <c r="Q425" s="302"/>
      <c r="R425" s="302"/>
      <c r="S425" s="302"/>
      <c r="T425" s="302"/>
      <c r="U425" s="302"/>
      <c r="V425" s="302"/>
      <c r="W425" s="302"/>
      <c r="X425" s="302"/>
      <c r="Y425" s="302"/>
      <c r="Z425" s="302"/>
    </row>
    <row r="426" spans="1:26" ht="15.6" x14ac:dyDescent="0.3">
      <c r="A426" s="384"/>
      <c r="B426" s="385" t="s">
        <v>371</v>
      </c>
      <c r="C426" s="386">
        <v>-1</v>
      </c>
      <c r="D426" s="387">
        <v>1.6</v>
      </c>
      <c r="E426" s="328"/>
      <c r="F426" s="328">
        <v>3.65</v>
      </c>
      <c r="G426" s="362"/>
      <c r="H426" s="303"/>
      <c r="I426" s="388">
        <f>D426*F426*C426</f>
        <v>-5.84</v>
      </c>
      <c r="J426" s="337">
        <f>SUM(I402:I426)</f>
        <v>156.7997</v>
      </c>
      <c r="K426" s="302"/>
      <c r="L426" s="302"/>
      <c r="M426" s="302"/>
      <c r="N426" s="302"/>
      <c r="O426" s="302"/>
      <c r="P426" s="302"/>
      <c r="Q426" s="302"/>
      <c r="R426" s="302"/>
      <c r="S426" s="302"/>
      <c r="T426" s="302"/>
      <c r="U426" s="302"/>
      <c r="V426" s="302"/>
      <c r="W426" s="302"/>
      <c r="X426" s="302"/>
      <c r="Y426" s="302"/>
      <c r="Z426" s="302"/>
    </row>
    <row r="427" spans="1:26" ht="26.4" x14ac:dyDescent="0.3">
      <c r="A427" s="324" t="s">
        <v>213</v>
      </c>
      <c r="B427" s="445" t="s">
        <v>431</v>
      </c>
      <c r="C427" s="422" t="s">
        <v>0</v>
      </c>
      <c r="D427" s="343"/>
      <c r="E427" s="343"/>
      <c r="F427" s="328"/>
      <c r="G427" s="329"/>
      <c r="H427" s="303"/>
      <c r="I427" s="331"/>
      <c r="J427" s="331"/>
      <c r="K427" s="302"/>
      <c r="L427" s="302"/>
      <c r="M427" s="302"/>
      <c r="N427" s="302"/>
      <c r="O427" s="302"/>
      <c r="P427" s="302"/>
      <c r="Q427" s="302"/>
      <c r="R427" s="302"/>
      <c r="S427" s="302"/>
      <c r="T427" s="302"/>
      <c r="U427" s="302"/>
      <c r="V427" s="302"/>
      <c r="W427" s="302"/>
      <c r="X427" s="302"/>
      <c r="Y427" s="302"/>
      <c r="Z427" s="302"/>
    </row>
    <row r="428" spans="1:26" ht="13.8" x14ac:dyDescent="0.3">
      <c r="A428" s="391"/>
      <c r="B428" s="605" t="s">
        <v>376</v>
      </c>
      <c r="C428" s="606">
        <v>8</v>
      </c>
      <c r="D428" s="595">
        <v>3.85</v>
      </c>
      <c r="E428" s="595">
        <v>0.3</v>
      </c>
      <c r="F428" s="602"/>
      <c r="G428" s="603"/>
      <c r="H428" s="597"/>
      <c r="I428" s="598">
        <f>C428*D428*E428</f>
        <v>9.24</v>
      </c>
      <c r="J428" s="391"/>
    </row>
    <row r="429" spans="1:26" ht="13.8" x14ac:dyDescent="0.3">
      <c r="A429" s="384"/>
      <c r="B429" s="605" t="s">
        <v>377</v>
      </c>
      <c r="C429" s="606">
        <v>1</v>
      </c>
      <c r="D429" s="595">
        <v>3.6</v>
      </c>
      <c r="E429" s="595">
        <v>0.5</v>
      </c>
      <c r="F429" s="602"/>
      <c r="G429" s="603"/>
      <c r="H429" s="597"/>
      <c r="I429" s="598">
        <f t="shared" ref="I429:I430" si="35">D429*E429</f>
        <v>1.8</v>
      </c>
      <c r="J429" s="443"/>
      <c r="K429" s="302"/>
      <c r="L429" s="302"/>
      <c r="M429" s="302"/>
      <c r="N429" s="302"/>
      <c r="O429" s="302"/>
      <c r="P429" s="302"/>
      <c r="Q429" s="302"/>
      <c r="R429" s="302"/>
      <c r="S429" s="302"/>
      <c r="T429" s="302"/>
      <c r="U429" s="302"/>
      <c r="V429" s="302"/>
      <c r="W429" s="302"/>
      <c r="X429" s="302"/>
      <c r="Y429" s="302"/>
      <c r="Z429" s="302"/>
    </row>
    <row r="430" spans="1:26" ht="13.8" x14ac:dyDescent="0.3">
      <c r="A430" s="384"/>
      <c r="B430" s="605" t="s">
        <v>378</v>
      </c>
      <c r="C430" s="607">
        <v>1</v>
      </c>
      <c r="D430" s="608">
        <v>20.5</v>
      </c>
      <c r="E430" s="608">
        <v>0.5</v>
      </c>
      <c r="F430" s="602"/>
      <c r="G430" s="609"/>
      <c r="H430" s="597"/>
      <c r="I430" s="598">
        <f t="shared" si="35"/>
        <v>10.25</v>
      </c>
      <c r="J430" s="331"/>
      <c r="K430" s="302"/>
      <c r="L430" s="302"/>
      <c r="M430" s="302"/>
      <c r="N430" s="302"/>
      <c r="O430" s="302"/>
      <c r="P430" s="302"/>
      <c r="Q430" s="302"/>
      <c r="R430" s="302"/>
      <c r="S430" s="302"/>
      <c r="T430" s="302"/>
      <c r="U430" s="302"/>
      <c r="V430" s="302"/>
      <c r="W430" s="302"/>
      <c r="X430" s="302"/>
      <c r="Y430" s="302"/>
      <c r="Z430" s="302"/>
    </row>
    <row r="431" spans="1:26" ht="13.8" x14ac:dyDescent="0.3">
      <c r="A431" s="384"/>
      <c r="B431" s="610" t="s">
        <v>277</v>
      </c>
      <c r="C431" s="611">
        <v>1</v>
      </c>
      <c r="D431" s="612">
        <v>14.85</v>
      </c>
      <c r="E431" s="612"/>
      <c r="F431" s="602">
        <v>0.22</v>
      </c>
      <c r="G431" s="596"/>
      <c r="H431" s="597"/>
      <c r="I431" s="613">
        <f>D431*F431</f>
        <v>3.2669999999999999</v>
      </c>
      <c r="J431" s="443"/>
      <c r="K431" s="302"/>
      <c r="L431" s="302"/>
      <c r="M431" s="302"/>
      <c r="N431" s="302"/>
      <c r="O431" s="302"/>
      <c r="P431" s="302"/>
      <c r="Q431" s="302"/>
      <c r="R431" s="302"/>
      <c r="S431" s="302"/>
      <c r="T431" s="302"/>
      <c r="U431" s="302"/>
      <c r="V431" s="302"/>
      <c r="W431" s="302"/>
      <c r="X431" s="302"/>
      <c r="Y431" s="302"/>
      <c r="Z431" s="302"/>
    </row>
    <row r="432" spans="1:26" ht="15.6" x14ac:dyDescent="0.3">
      <c r="A432" s="384"/>
      <c r="B432" s="385"/>
      <c r="C432" s="386"/>
      <c r="D432" s="387"/>
      <c r="E432" s="328"/>
      <c r="F432" s="328"/>
      <c r="G432" s="362"/>
      <c r="H432" s="303"/>
      <c r="I432" s="388"/>
      <c r="J432" s="337">
        <f>SUM(I428:I432)</f>
        <v>24.556999999999999</v>
      </c>
      <c r="K432" s="302"/>
      <c r="L432" s="302"/>
      <c r="M432" s="302"/>
      <c r="N432" s="302"/>
      <c r="O432" s="302"/>
      <c r="P432" s="302"/>
      <c r="Q432" s="302"/>
      <c r="R432" s="302"/>
      <c r="S432" s="302"/>
      <c r="T432" s="302"/>
      <c r="U432" s="302"/>
      <c r="V432" s="302"/>
      <c r="W432" s="302"/>
      <c r="X432" s="302"/>
      <c r="Y432" s="302"/>
      <c r="Z432" s="302"/>
    </row>
    <row r="433" spans="1:26" ht="15.6" x14ac:dyDescent="0.3">
      <c r="A433" s="314" t="s">
        <v>214</v>
      </c>
      <c r="B433" s="446" t="s">
        <v>432</v>
      </c>
      <c r="C433" s="447" t="s">
        <v>0</v>
      </c>
      <c r="D433" s="448"/>
      <c r="E433" s="449"/>
      <c r="F433" s="450"/>
      <c r="G433" s="451"/>
      <c r="H433" s="320"/>
      <c r="I433" s="452"/>
      <c r="J433" s="322"/>
      <c r="K433" s="323"/>
      <c r="L433" s="323"/>
      <c r="M433" s="323"/>
      <c r="N433" s="323"/>
      <c r="O433" s="323"/>
      <c r="P433" s="323"/>
      <c r="Q433" s="323"/>
      <c r="R433" s="323"/>
      <c r="S433" s="323"/>
      <c r="T433" s="323"/>
      <c r="U433" s="323"/>
      <c r="V433" s="323"/>
      <c r="W433" s="323"/>
      <c r="X433" s="323"/>
      <c r="Y433" s="323"/>
      <c r="Z433" s="323"/>
    </row>
    <row r="434" spans="1:26" ht="15.6" x14ac:dyDescent="0.3">
      <c r="A434" s="453"/>
      <c r="B434" s="454" t="s">
        <v>281</v>
      </c>
      <c r="C434" s="423">
        <v>3</v>
      </c>
      <c r="D434" s="455">
        <v>2.06</v>
      </c>
      <c r="E434" s="456"/>
      <c r="F434" s="328">
        <v>1.2350000000000001</v>
      </c>
      <c r="G434" s="405"/>
      <c r="H434" s="303"/>
      <c r="I434" s="457">
        <f>C434*D434*F434</f>
        <v>7.6322999999999999</v>
      </c>
      <c r="J434" s="458"/>
      <c r="K434" s="302"/>
      <c r="L434" s="302"/>
      <c r="M434" s="302"/>
      <c r="N434" s="302"/>
      <c r="O434" s="302"/>
      <c r="P434" s="302"/>
      <c r="Q434" s="302"/>
      <c r="R434" s="302"/>
      <c r="S434" s="302"/>
      <c r="T434" s="302"/>
      <c r="U434" s="302"/>
      <c r="V434" s="302"/>
      <c r="W434" s="302"/>
      <c r="X434" s="302"/>
      <c r="Y434" s="302"/>
      <c r="Z434" s="302"/>
    </row>
    <row r="435" spans="1:26" ht="15.6" x14ac:dyDescent="0.3">
      <c r="A435" s="459"/>
      <c r="B435" s="460"/>
      <c r="C435" s="461"/>
      <c r="D435" s="462"/>
      <c r="E435" s="449"/>
      <c r="F435" s="450"/>
      <c r="G435" s="451"/>
      <c r="H435" s="320"/>
      <c r="I435" s="463"/>
      <c r="J435" s="464"/>
      <c r="K435" s="323"/>
      <c r="L435" s="323"/>
      <c r="M435" s="323"/>
      <c r="N435" s="323"/>
      <c r="O435" s="323"/>
      <c r="P435" s="323"/>
      <c r="Q435" s="323"/>
      <c r="R435" s="323"/>
      <c r="S435" s="323"/>
      <c r="T435" s="323"/>
      <c r="U435" s="323"/>
      <c r="V435" s="323"/>
      <c r="W435" s="323"/>
      <c r="X435" s="323"/>
      <c r="Y435" s="323"/>
      <c r="Z435" s="323"/>
    </row>
    <row r="436" spans="1:26" ht="15.6" x14ac:dyDescent="0.3">
      <c r="A436" s="453"/>
      <c r="B436" s="454" t="s">
        <v>282</v>
      </c>
      <c r="C436" s="327">
        <v>4</v>
      </c>
      <c r="D436" s="465">
        <v>1.8</v>
      </c>
      <c r="E436" s="456"/>
      <c r="F436" s="328">
        <v>1.78</v>
      </c>
      <c r="G436" s="405"/>
      <c r="H436" s="303"/>
      <c r="I436" s="457">
        <f>C436*D436*F436</f>
        <v>12.816000000000001</v>
      </c>
      <c r="J436" s="458"/>
      <c r="K436" s="302"/>
      <c r="L436" s="302"/>
      <c r="M436" s="302"/>
      <c r="N436" s="302"/>
      <c r="O436" s="302"/>
      <c r="P436" s="302"/>
      <c r="Q436" s="302"/>
      <c r="R436" s="302"/>
      <c r="S436" s="302"/>
      <c r="T436" s="302"/>
      <c r="U436" s="302"/>
      <c r="V436" s="302"/>
      <c r="W436" s="302"/>
      <c r="X436" s="302"/>
      <c r="Y436" s="302"/>
      <c r="Z436" s="302"/>
    </row>
    <row r="437" spans="1:26" ht="15.6" x14ac:dyDescent="0.3">
      <c r="A437" s="459"/>
      <c r="B437" s="460"/>
      <c r="C437" s="466"/>
      <c r="D437" s="448"/>
      <c r="E437" s="449"/>
      <c r="F437" s="450"/>
      <c r="G437" s="451"/>
      <c r="H437" s="320"/>
      <c r="I437" s="452"/>
      <c r="J437" s="464"/>
      <c r="K437" s="323"/>
      <c r="L437" s="323"/>
      <c r="M437" s="323"/>
      <c r="N437" s="323"/>
      <c r="O437" s="323"/>
      <c r="P437" s="323"/>
      <c r="Q437" s="323"/>
      <c r="R437" s="323"/>
      <c r="S437" s="323"/>
      <c r="T437" s="323"/>
      <c r="U437" s="323"/>
      <c r="V437" s="323"/>
      <c r="W437" s="323"/>
      <c r="X437" s="323"/>
      <c r="Y437" s="323"/>
      <c r="Z437" s="323"/>
    </row>
    <row r="438" spans="1:26" ht="15.6" x14ac:dyDescent="0.3">
      <c r="A438" s="453"/>
      <c r="B438" s="401" t="s">
        <v>328</v>
      </c>
      <c r="C438" s="358">
        <v>4</v>
      </c>
      <c r="D438" s="418">
        <v>0.6</v>
      </c>
      <c r="E438" s="328"/>
      <c r="F438" s="328">
        <v>0.48499999999999999</v>
      </c>
      <c r="G438" s="362"/>
      <c r="H438" s="303"/>
      <c r="I438" s="457">
        <f>C438*D438*F438</f>
        <v>1.1639999999999999</v>
      </c>
      <c r="J438" s="458"/>
      <c r="K438" s="303">
        <f>SUM(I434:I437)</f>
        <v>20.4483</v>
      </c>
      <c r="L438" s="302"/>
      <c r="M438" s="302"/>
      <c r="N438" s="302"/>
      <c r="O438" s="302"/>
      <c r="P438" s="302"/>
      <c r="Q438" s="302"/>
      <c r="R438" s="302"/>
      <c r="S438" s="302"/>
      <c r="T438" s="302"/>
      <c r="U438" s="302"/>
      <c r="V438" s="302"/>
      <c r="W438" s="302"/>
      <c r="X438" s="302"/>
      <c r="Y438" s="302"/>
      <c r="Z438" s="302"/>
    </row>
    <row r="439" spans="1:26" ht="15.6" x14ac:dyDescent="0.3">
      <c r="A439" s="453"/>
      <c r="B439" s="454" t="s">
        <v>283</v>
      </c>
      <c r="C439" s="423">
        <v>2</v>
      </c>
      <c r="D439" s="467"/>
      <c r="E439" s="456"/>
      <c r="F439" s="328"/>
      <c r="G439" s="405"/>
      <c r="H439" s="303"/>
      <c r="I439" s="468"/>
      <c r="J439" s="458"/>
      <c r="K439" s="302"/>
      <c r="L439" s="302"/>
      <c r="M439" s="302"/>
      <c r="N439" s="302"/>
      <c r="O439" s="302"/>
      <c r="P439" s="302"/>
      <c r="Q439" s="302"/>
      <c r="R439" s="302"/>
      <c r="S439" s="302"/>
      <c r="T439" s="302"/>
      <c r="U439" s="302"/>
      <c r="V439" s="302"/>
      <c r="W439" s="302"/>
      <c r="X439" s="302"/>
      <c r="Y439" s="302"/>
      <c r="Z439" s="302"/>
    </row>
    <row r="440" spans="1:26" ht="16.2" thickBot="1" x14ac:dyDescent="0.35">
      <c r="A440" s="453"/>
      <c r="B440" s="454" t="s">
        <v>284</v>
      </c>
      <c r="C440" s="469"/>
      <c r="D440" s="467"/>
      <c r="E440" s="456"/>
      <c r="F440" s="328"/>
      <c r="G440" s="405"/>
      <c r="H440" s="303"/>
      <c r="I440" s="468"/>
      <c r="J440" s="458"/>
      <c r="K440" s="302"/>
      <c r="L440" s="302"/>
      <c r="M440" s="302"/>
      <c r="N440" s="302"/>
      <c r="O440" s="302"/>
      <c r="P440" s="302"/>
      <c r="Q440" s="302"/>
      <c r="R440" s="302"/>
      <c r="S440" s="302"/>
      <c r="T440" s="302"/>
      <c r="U440" s="302"/>
      <c r="V440" s="302"/>
      <c r="W440" s="302"/>
      <c r="X440" s="302"/>
      <c r="Y440" s="302"/>
      <c r="Z440" s="302"/>
    </row>
    <row r="441" spans="1:26" ht="16.2" thickBot="1" x14ac:dyDescent="0.35">
      <c r="A441" s="306">
        <v>16</v>
      </c>
      <c r="B441" s="307" t="s">
        <v>433</v>
      </c>
      <c r="C441" s="307"/>
      <c r="D441" s="363"/>
      <c r="E441" s="363"/>
      <c r="F441" s="334"/>
      <c r="G441" s="335"/>
      <c r="H441" s="303"/>
      <c r="I441" s="337"/>
      <c r="J441" s="337"/>
      <c r="K441" s="302"/>
      <c r="L441" s="302"/>
      <c r="M441" s="302"/>
      <c r="N441" s="302"/>
      <c r="O441" s="302"/>
      <c r="P441" s="302"/>
      <c r="Q441" s="302"/>
      <c r="R441" s="302"/>
      <c r="S441" s="302"/>
      <c r="T441" s="302"/>
      <c r="U441" s="302"/>
      <c r="V441" s="302"/>
      <c r="W441" s="302"/>
      <c r="X441" s="302"/>
      <c r="Y441" s="302"/>
      <c r="Z441" s="302"/>
    </row>
    <row r="442" spans="1:26" ht="15.6" x14ac:dyDescent="0.3">
      <c r="A442" s="324" t="s">
        <v>123</v>
      </c>
      <c r="B442" s="445" t="s">
        <v>434</v>
      </c>
      <c r="C442" s="422" t="s">
        <v>0</v>
      </c>
      <c r="D442" s="343"/>
      <c r="E442" s="343"/>
      <c r="F442" s="328"/>
      <c r="G442" s="329"/>
      <c r="H442" s="303"/>
      <c r="I442" s="470">
        <v>55.76</v>
      </c>
      <c r="J442" s="331"/>
      <c r="K442" s="302"/>
      <c r="L442" s="302"/>
      <c r="M442" s="302"/>
      <c r="N442" s="302"/>
      <c r="O442" s="302"/>
      <c r="P442" s="302"/>
      <c r="Q442" s="302"/>
      <c r="R442" s="302"/>
      <c r="S442" s="302"/>
      <c r="T442" s="302"/>
      <c r="U442" s="302"/>
      <c r="V442" s="302"/>
      <c r="W442" s="302"/>
      <c r="X442" s="302"/>
      <c r="Y442" s="302"/>
      <c r="Z442" s="302"/>
    </row>
    <row r="443" spans="1:26" ht="15.6" x14ac:dyDescent="0.3">
      <c r="A443" s="384"/>
      <c r="B443" s="471"/>
      <c r="C443" s="470"/>
      <c r="D443" s="470">
        <v>55.76</v>
      </c>
      <c r="E443" s="456"/>
      <c r="F443" s="328"/>
      <c r="G443" s="405"/>
      <c r="H443" s="303"/>
      <c r="I443" s="468"/>
      <c r="J443" s="331"/>
      <c r="K443" s="302"/>
      <c r="L443" s="302"/>
      <c r="M443" s="302"/>
      <c r="N443" s="302"/>
      <c r="O443" s="302"/>
      <c r="P443" s="302"/>
      <c r="Q443" s="302"/>
      <c r="R443" s="302"/>
      <c r="S443" s="302"/>
      <c r="T443" s="302"/>
      <c r="U443" s="302"/>
      <c r="V443" s="302"/>
      <c r="W443" s="302"/>
      <c r="X443" s="302"/>
      <c r="Y443" s="302"/>
      <c r="Z443" s="302"/>
    </row>
    <row r="444" spans="1:26" ht="13.8" x14ac:dyDescent="0.3">
      <c r="A444" s="324" t="s">
        <v>87</v>
      </c>
      <c r="B444" s="445" t="s">
        <v>295</v>
      </c>
      <c r="C444" s="422" t="s">
        <v>0</v>
      </c>
      <c r="D444" s="343"/>
      <c r="E444" s="343"/>
      <c r="F444" s="328"/>
      <c r="G444" s="329"/>
      <c r="H444" s="303"/>
      <c r="I444" s="331"/>
      <c r="J444" s="331"/>
      <c r="K444" s="302"/>
      <c r="L444" s="302"/>
      <c r="M444" s="302"/>
      <c r="N444" s="302"/>
      <c r="O444" s="302"/>
      <c r="P444" s="302"/>
      <c r="Q444" s="302"/>
      <c r="R444" s="302"/>
      <c r="S444" s="302"/>
      <c r="T444" s="302"/>
      <c r="U444" s="302"/>
      <c r="V444" s="302"/>
      <c r="W444" s="302"/>
      <c r="X444" s="302"/>
      <c r="Y444" s="302"/>
      <c r="Z444" s="302"/>
    </row>
    <row r="445" spans="1:26" ht="15.6" x14ac:dyDescent="0.3">
      <c r="A445" s="332"/>
      <c r="B445" s="357"/>
      <c r="C445" s="326"/>
      <c r="D445" s="470">
        <v>55.76</v>
      </c>
      <c r="E445" s="327"/>
      <c r="F445" s="328"/>
      <c r="G445" s="329"/>
      <c r="H445" s="303"/>
      <c r="I445" s="330">
        <v>55.76</v>
      </c>
      <c r="J445" s="331"/>
      <c r="K445" s="302"/>
      <c r="L445" s="302"/>
      <c r="M445" s="302"/>
      <c r="N445" s="302"/>
      <c r="O445" s="302"/>
      <c r="P445" s="302"/>
      <c r="Q445" s="302"/>
      <c r="R445" s="302"/>
      <c r="S445" s="302"/>
      <c r="T445" s="302"/>
      <c r="U445" s="302"/>
      <c r="V445" s="302"/>
      <c r="W445" s="302"/>
      <c r="X445" s="302"/>
      <c r="Y445" s="302"/>
      <c r="Z445" s="302"/>
    </row>
    <row r="446" spans="1:26" ht="13.8" x14ac:dyDescent="0.3">
      <c r="A446" s="324" t="s">
        <v>215</v>
      </c>
      <c r="B446" s="445" t="s">
        <v>296</v>
      </c>
      <c r="C446" s="422" t="s">
        <v>0</v>
      </c>
      <c r="D446" s="343"/>
      <c r="E446" s="343"/>
      <c r="F446" s="328"/>
      <c r="G446" s="329"/>
      <c r="H446" s="303"/>
      <c r="I446" s="331"/>
      <c r="J446" s="331"/>
      <c r="K446" s="302"/>
      <c r="L446" s="302"/>
      <c r="M446" s="302"/>
      <c r="N446" s="302"/>
      <c r="O446" s="302"/>
      <c r="P446" s="302"/>
      <c r="Q446" s="302"/>
      <c r="R446" s="302"/>
      <c r="S446" s="302"/>
      <c r="T446" s="302"/>
      <c r="U446" s="302"/>
      <c r="V446" s="302"/>
      <c r="W446" s="302"/>
      <c r="X446" s="302"/>
      <c r="Y446" s="302"/>
      <c r="Z446" s="302"/>
    </row>
    <row r="447" spans="1:26" ht="13.8" x14ac:dyDescent="0.3">
      <c r="A447" s="390"/>
      <c r="B447" s="333"/>
      <c r="C447" s="340"/>
      <c r="D447" s="358">
        <v>30.08</v>
      </c>
      <c r="E447" s="358">
        <v>0.2</v>
      </c>
      <c r="F447" s="328"/>
      <c r="G447" s="362"/>
      <c r="H447" s="303"/>
      <c r="I447" s="331">
        <f t="shared" ref="I447:I448" si="36">D447*E447</f>
        <v>6.016</v>
      </c>
      <c r="J447" s="331"/>
      <c r="K447" s="302"/>
      <c r="L447" s="302"/>
      <c r="M447" s="302"/>
      <c r="N447" s="302"/>
      <c r="O447" s="302"/>
      <c r="P447" s="302"/>
      <c r="Q447" s="302"/>
      <c r="R447" s="302"/>
      <c r="S447" s="302"/>
      <c r="T447" s="302"/>
      <c r="U447" s="302"/>
      <c r="V447" s="302"/>
      <c r="W447" s="302"/>
      <c r="X447" s="302"/>
      <c r="Y447" s="302"/>
      <c r="Z447" s="302"/>
    </row>
    <row r="448" spans="1:26" ht="13.8" x14ac:dyDescent="0.3">
      <c r="A448" s="390"/>
      <c r="B448" s="333"/>
      <c r="C448" s="340"/>
      <c r="D448" s="358">
        <v>14.25</v>
      </c>
      <c r="E448" s="358">
        <v>0.2</v>
      </c>
      <c r="F448" s="328"/>
      <c r="G448" s="362"/>
      <c r="H448" s="303"/>
      <c r="I448" s="331">
        <f t="shared" si="36"/>
        <v>2.85</v>
      </c>
      <c r="J448" s="344">
        <f>I447+I448</f>
        <v>8.8659999999999997</v>
      </c>
      <c r="K448" s="302"/>
      <c r="L448" s="302"/>
      <c r="M448" s="302"/>
      <c r="N448" s="302"/>
      <c r="O448" s="302"/>
      <c r="P448" s="302"/>
      <c r="Q448" s="302"/>
      <c r="R448" s="302"/>
      <c r="S448" s="302"/>
      <c r="T448" s="302"/>
      <c r="U448" s="302"/>
      <c r="V448" s="302"/>
      <c r="W448" s="302"/>
      <c r="X448" s="302"/>
      <c r="Y448" s="302"/>
      <c r="Z448" s="302"/>
    </row>
    <row r="449" spans="1:26" ht="16.2" thickBot="1" x14ac:dyDescent="0.35">
      <c r="A449" s="472">
        <v>17</v>
      </c>
      <c r="B449" s="473" t="s">
        <v>297</v>
      </c>
      <c r="C449" s="473"/>
      <c r="D449" s="474"/>
      <c r="E449" s="474"/>
      <c r="F449" s="381"/>
      <c r="G449" s="382"/>
      <c r="H449" s="303"/>
      <c r="I449" s="475"/>
      <c r="J449" s="475"/>
      <c r="K449" s="302"/>
      <c r="L449" s="302"/>
      <c r="M449" s="302"/>
      <c r="N449" s="302"/>
      <c r="O449" s="302"/>
      <c r="P449" s="302"/>
      <c r="Q449" s="302"/>
      <c r="R449" s="302"/>
      <c r="S449" s="302"/>
      <c r="T449" s="302"/>
      <c r="U449" s="302"/>
      <c r="V449" s="302"/>
      <c r="W449" s="302"/>
      <c r="X449" s="302"/>
      <c r="Y449" s="302"/>
      <c r="Z449" s="302"/>
    </row>
    <row r="450" spans="1:26" ht="13.8" x14ac:dyDescent="0.3">
      <c r="A450" s="324" t="s">
        <v>216</v>
      </c>
      <c r="B450" s="339" t="s">
        <v>298</v>
      </c>
      <c r="C450" s="424" t="s">
        <v>13</v>
      </c>
      <c r="D450" s="327">
        <v>30.08</v>
      </c>
      <c r="E450" s="327"/>
      <c r="F450" s="328"/>
      <c r="G450" s="329"/>
      <c r="H450" s="303"/>
      <c r="I450" s="327">
        <v>30.08</v>
      </c>
      <c r="J450" s="331"/>
      <c r="K450" s="302"/>
      <c r="L450" s="302"/>
      <c r="M450" s="302"/>
      <c r="N450" s="302"/>
      <c r="O450" s="302"/>
      <c r="P450" s="302"/>
      <c r="Q450" s="302"/>
      <c r="R450" s="302"/>
      <c r="S450" s="302"/>
      <c r="T450" s="302"/>
      <c r="U450" s="302"/>
      <c r="V450" s="302"/>
      <c r="W450" s="302"/>
      <c r="X450" s="302"/>
      <c r="Y450" s="302"/>
      <c r="Z450" s="302"/>
    </row>
    <row r="451" spans="1:26" ht="14.4" thickBot="1" x14ac:dyDescent="0.35">
      <c r="A451" s="324" t="s">
        <v>124</v>
      </c>
      <c r="B451" s="476" t="s">
        <v>299</v>
      </c>
      <c r="C451" s="424" t="s">
        <v>13</v>
      </c>
      <c r="D451" s="327">
        <v>14.25</v>
      </c>
      <c r="E451" s="327"/>
      <c r="F451" s="355"/>
      <c r="G451" s="356"/>
      <c r="H451" s="303"/>
      <c r="I451" s="327">
        <v>14.25</v>
      </c>
      <c r="J451" s="477"/>
      <c r="K451" s="302"/>
      <c r="L451" s="302"/>
      <c r="M451" s="302"/>
      <c r="N451" s="302"/>
      <c r="O451" s="302"/>
      <c r="P451" s="302"/>
      <c r="Q451" s="302"/>
      <c r="R451" s="302"/>
      <c r="S451" s="302"/>
      <c r="T451" s="302"/>
      <c r="U451" s="302"/>
      <c r="V451" s="302"/>
      <c r="W451" s="302"/>
      <c r="X451" s="302"/>
      <c r="Y451" s="302"/>
      <c r="Z451" s="302"/>
    </row>
    <row r="452" spans="1:26" ht="16.2" thickBot="1" x14ac:dyDescent="0.35">
      <c r="A452" s="306">
        <v>18</v>
      </c>
      <c r="B452" s="307" t="s">
        <v>81</v>
      </c>
      <c r="C452" s="307"/>
      <c r="D452" s="363"/>
      <c r="E452" s="363"/>
      <c r="F452" s="478"/>
      <c r="G452" s="479"/>
      <c r="H452" s="303"/>
      <c r="I452" s="480"/>
      <c r="J452" s="480"/>
      <c r="K452" s="302"/>
      <c r="L452" s="302"/>
      <c r="M452" s="302"/>
      <c r="N452" s="302"/>
      <c r="O452" s="302"/>
      <c r="P452" s="302"/>
      <c r="Q452" s="302"/>
      <c r="R452" s="302"/>
      <c r="S452" s="302"/>
      <c r="T452" s="302"/>
      <c r="U452" s="302"/>
      <c r="V452" s="302"/>
      <c r="W452" s="302"/>
      <c r="X452" s="302"/>
      <c r="Y452" s="302"/>
      <c r="Z452" s="302"/>
    </row>
    <row r="453" spans="1:26" ht="13.8" x14ac:dyDescent="0.3">
      <c r="A453" s="324" t="s">
        <v>217</v>
      </c>
      <c r="B453" s="383" t="s">
        <v>300</v>
      </c>
      <c r="C453" s="422"/>
      <c r="D453" s="343"/>
      <c r="E453" s="343"/>
      <c r="F453" s="359"/>
      <c r="G453" s="360"/>
      <c r="H453" s="303"/>
      <c r="I453" s="412"/>
      <c r="J453" s="412"/>
      <c r="K453" s="302"/>
      <c r="L453" s="302"/>
      <c r="M453" s="302"/>
      <c r="N453" s="302"/>
      <c r="O453" s="302"/>
      <c r="P453" s="302"/>
      <c r="Q453" s="302"/>
      <c r="R453" s="302"/>
      <c r="S453" s="302"/>
      <c r="T453" s="302"/>
      <c r="U453" s="302"/>
      <c r="V453" s="302"/>
      <c r="W453" s="302"/>
      <c r="X453" s="302"/>
      <c r="Y453" s="302"/>
      <c r="Z453" s="302"/>
    </row>
    <row r="454" spans="1:26" ht="13.8" x14ac:dyDescent="0.3">
      <c r="A454" s="332" t="s">
        <v>218</v>
      </c>
      <c r="B454" s="481" t="s">
        <v>435</v>
      </c>
      <c r="C454" s="424" t="s">
        <v>45</v>
      </c>
      <c r="D454" s="423">
        <v>3</v>
      </c>
      <c r="E454" s="423"/>
      <c r="F454" s="328"/>
      <c r="G454" s="329"/>
      <c r="H454" s="303"/>
      <c r="I454" s="423">
        <v>3</v>
      </c>
      <c r="J454" s="423"/>
      <c r="K454" s="302"/>
      <c r="L454" s="302"/>
      <c r="M454" s="302"/>
      <c r="N454" s="302"/>
      <c r="O454" s="302"/>
      <c r="P454" s="302"/>
      <c r="Q454" s="302"/>
      <c r="R454" s="302"/>
      <c r="S454" s="302"/>
      <c r="T454" s="302"/>
      <c r="U454" s="302"/>
      <c r="V454" s="302"/>
      <c r="W454" s="302"/>
      <c r="X454" s="302"/>
      <c r="Y454" s="302"/>
      <c r="Z454" s="302"/>
    </row>
    <row r="455" spans="1:26" ht="13.8" x14ac:dyDescent="0.3">
      <c r="A455" s="332" t="s">
        <v>219</v>
      </c>
      <c r="B455" s="481" t="s">
        <v>436</v>
      </c>
      <c r="C455" s="424" t="s">
        <v>45</v>
      </c>
      <c r="D455" s="423">
        <v>4</v>
      </c>
      <c r="E455" s="423"/>
      <c r="F455" s="328"/>
      <c r="G455" s="329"/>
      <c r="H455" s="303"/>
      <c r="I455" s="423">
        <v>4</v>
      </c>
      <c r="J455" s="423"/>
      <c r="K455" s="302"/>
      <c r="L455" s="302"/>
      <c r="M455" s="302"/>
      <c r="N455" s="302"/>
      <c r="O455" s="302"/>
      <c r="P455" s="302"/>
      <c r="Q455" s="302"/>
      <c r="R455" s="302"/>
      <c r="S455" s="302"/>
      <c r="T455" s="302"/>
      <c r="U455" s="302"/>
      <c r="V455" s="302"/>
      <c r="W455" s="302"/>
      <c r="X455" s="302"/>
      <c r="Y455" s="302"/>
      <c r="Z455" s="302"/>
    </row>
    <row r="456" spans="1:26" ht="13.8" x14ac:dyDescent="0.3">
      <c r="A456" s="332" t="s">
        <v>220</v>
      </c>
      <c r="B456" s="481" t="s">
        <v>437</v>
      </c>
      <c r="C456" s="424" t="s">
        <v>45</v>
      </c>
      <c r="D456" s="423">
        <v>2</v>
      </c>
      <c r="E456" s="423"/>
      <c r="F456" s="328"/>
      <c r="G456" s="329"/>
      <c r="H456" s="303"/>
      <c r="I456" s="423">
        <v>2</v>
      </c>
      <c r="J456" s="423"/>
      <c r="K456" s="302"/>
      <c r="L456" s="302"/>
      <c r="M456" s="302"/>
      <c r="N456" s="302"/>
      <c r="O456" s="302"/>
      <c r="P456" s="302"/>
      <c r="Q456" s="302"/>
      <c r="R456" s="302"/>
      <c r="S456" s="302"/>
      <c r="T456" s="302"/>
      <c r="U456" s="302"/>
      <c r="V456" s="302"/>
      <c r="W456" s="302"/>
      <c r="X456" s="302"/>
      <c r="Y456" s="302"/>
      <c r="Z456" s="302"/>
    </row>
    <row r="457" spans="1:26" ht="13.8" x14ac:dyDescent="0.3">
      <c r="A457" s="332" t="s">
        <v>221</v>
      </c>
      <c r="B457" s="481" t="s">
        <v>438</v>
      </c>
      <c r="C457" s="424" t="s">
        <v>45</v>
      </c>
      <c r="D457" s="423">
        <v>2</v>
      </c>
      <c r="E457" s="423"/>
      <c r="F457" s="328"/>
      <c r="G457" s="329"/>
      <c r="H457" s="303"/>
      <c r="I457" s="423">
        <v>2</v>
      </c>
      <c r="J457" s="423"/>
      <c r="K457" s="302"/>
      <c r="L457" s="302"/>
      <c r="M457" s="302"/>
      <c r="N457" s="302"/>
      <c r="O457" s="302"/>
      <c r="P457" s="302"/>
      <c r="Q457" s="302"/>
      <c r="R457" s="302"/>
      <c r="S457" s="302"/>
      <c r="T457" s="302"/>
      <c r="U457" s="302"/>
      <c r="V457" s="302"/>
      <c r="W457" s="302"/>
      <c r="X457" s="302"/>
      <c r="Y457" s="302"/>
      <c r="Z457" s="302"/>
    </row>
    <row r="458" spans="1:26" ht="13.8" x14ac:dyDescent="0.3">
      <c r="A458" s="332" t="s">
        <v>222</v>
      </c>
      <c r="B458" s="481" t="s">
        <v>439</v>
      </c>
      <c r="C458" s="424" t="s">
        <v>45</v>
      </c>
      <c r="D458" s="423">
        <v>2</v>
      </c>
      <c r="E458" s="423"/>
      <c r="F458" s="328"/>
      <c r="G458" s="329"/>
      <c r="H458" s="303"/>
      <c r="I458" s="423">
        <v>2</v>
      </c>
      <c r="J458" s="423"/>
      <c r="K458" s="302"/>
      <c r="L458" s="302"/>
      <c r="M458" s="302"/>
      <c r="N458" s="302"/>
      <c r="O458" s="302"/>
      <c r="P458" s="302"/>
      <c r="Q458" s="302"/>
      <c r="R458" s="302"/>
      <c r="S458" s="302"/>
      <c r="T458" s="302"/>
      <c r="U458" s="302"/>
      <c r="V458" s="302"/>
      <c r="W458" s="302"/>
      <c r="X458" s="302"/>
      <c r="Y458" s="302"/>
      <c r="Z458" s="302"/>
    </row>
    <row r="459" spans="1:26" ht="13.8" x14ac:dyDescent="0.3">
      <c r="A459" s="332" t="s">
        <v>305</v>
      </c>
      <c r="B459" s="481" t="s">
        <v>440</v>
      </c>
      <c r="C459" s="424" t="s">
        <v>45</v>
      </c>
      <c r="D459" s="423">
        <v>1</v>
      </c>
      <c r="E459" s="423"/>
      <c r="F459" s="328"/>
      <c r="G459" s="329"/>
      <c r="H459" s="303"/>
      <c r="I459" s="423">
        <v>1</v>
      </c>
      <c r="J459" s="423"/>
      <c r="K459" s="302"/>
      <c r="L459" s="302"/>
      <c r="M459" s="302"/>
      <c r="N459" s="302"/>
      <c r="O459" s="302"/>
      <c r="P459" s="302"/>
      <c r="Q459" s="302"/>
      <c r="R459" s="302"/>
      <c r="S459" s="302"/>
      <c r="T459" s="302"/>
      <c r="U459" s="302"/>
      <c r="V459" s="302"/>
      <c r="W459" s="302"/>
      <c r="X459" s="302"/>
      <c r="Y459" s="302"/>
      <c r="Z459" s="302"/>
    </row>
    <row r="460" spans="1:26" ht="13.8" x14ac:dyDescent="0.3">
      <c r="A460" s="324" t="s">
        <v>308</v>
      </c>
      <c r="B460" s="383" t="s">
        <v>307</v>
      </c>
      <c r="C460" s="424"/>
      <c r="D460" s="327"/>
      <c r="E460" s="327"/>
      <c r="F460" s="328"/>
      <c r="G460" s="329"/>
      <c r="H460" s="303"/>
      <c r="I460" s="331"/>
      <c r="J460" s="331"/>
      <c r="K460" s="302"/>
      <c r="L460" s="302"/>
      <c r="M460" s="302"/>
      <c r="N460" s="302"/>
      <c r="O460" s="302"/>
      <c r="P460" s="302"/>
      <c r="Q460" s="302"/>
      <c r="R460" s="302"/>
      <c r="S460" s="302"/>
      <c r="T460" s="302"/>
      <c r="U460" s="302"/>
      <c r="V460" s="302"/>
      <c r="W460" s="302"/>
      <c r="X460" s="302"/>
      <c r="Y460" s="302"/>
      <c r="Z460" s="302"/>
    </row>
    <row r="461" spans="1:26" ht="13.8" x14ac:dyDescent="0.3">
      <c r="A461" s="406" t="s">
        <v>223</v>
      </c>
      <c r="B461" s="482" t="s">
        <v>441</v>
      </c>
      <c r="C461" s="483" t="s">
        <v>45</v>
      </c>
      <c r="D461" s="484">
        <v>2</v>
      </c>
      <c r="E461" s="484"/>
      <c r="F461" s="328"/>
      <c r="G461" s="329"/>
      <c r="H461" s="303"/>
      <c r="I461" s="484">
        <v>2</v>
      </c>
      <c r="J461" s="484"/>
      <c r="K461" s="302"/>
      <c r="L461" s="302"/>
      <c r="M461" s="302"/>
      <c r="N461" s="302"/>
      <c r="O461" s="302"/>
      <c r="P461" s="302"/>
      <c r="Q461" s="302"/>
      <c r="R461" s="302"/>
      <c r="S461" s="302"/>
      <c r="T461" s="302"/>
      <c r="U461" s="302"/>
      <c r="V461" s="302"/>
      <c r="W461" s="302"/>
      <c r="X461" s="302"/>
      <c r="Y461" s="302"/>
      <c r="Z461" s="302"/>
    </row>
    <row r="462" spans="1:26" ht="13.8" x14ac:dyDescent="0.3">
      <c r="A462" s="406" t="s">
        <v>225</v>
      </c>
      <c r="B462" s="482" t="s">
        <v>442</v>
      </c>
      <c r="C462" s="483" t="s">
        <v>45</v>
      </c>
      <c r="D462" s="484">
        <v>5</v>
      </c>
      <c r="E462" s="484"/>
      <c r="F462" s="328"/>
      <c r="G462" s="329"/>
      <c r="H462" s="303"/>
      <c r="I462" s="484">
        <v>5</v>
      </c>
      <c r="J462" s="484"/>
      <c r="K462" s="302"/>
      <c r="L462" s="302"/>
      <c r="M462" s="302"/>
      <c r="N462" s="302"/>
      <c r="O462" s="302"/>
      <c r="P462" s="302"/>
      <c r="Q462" s="302"/>
      <c r="R462" s="302"/>
      <c r="S462" s="302"/>
      <c r="T462" s="302"/>
      <c r="U462" s="302"/>
      <c r="V462" s="302"/>
      <c r="W462" s="302"/>
      <c r="X462" s="302"/>
      <c r="Y462" s="302"/>
      <c r="Z462" s="302"/>
    </row>
    <row r="463" spans="1:26" ht="13.8" x14ac:dyDescent="0.3">
      <c r="A463" s="406" t="s">
        <v>227</v>
      </c>
      <c r="B463" s="482" t="s">
        <v>443</v>
      </c>
      <c r="C463" s="483" t="s">
        <v>45</v>
      </c>
      <c r="D463" s="484">
        <v>1</v>
      </c>
      <c r="E463" s="484"/>
      <c r="F463" s="328"/>
      <c r="G463" s="329"/>
      <c r="H463" s="303"/>
      <c r="I463" s="484">
        <v>1</v>
      </c>
      <c r="J463" s="484"/>
      <c r="K463" s="302"/>
      <c r="L463" s="302"/>
      <c r="M463" s="302"/>
      <c r="N463" s="302"/>
      <c r="O463" s="302"/>
      <c r="P463" s="302"/>
      <c r="Q463" s="302"/>
      <c r="R463" s="302"/>
      <c r="S463" s="302"/>
      <c r="T463" s="302"/>
      <c r="U463" s="302"/>
      <c r="V463" s="302"/>
      <c r="W463" s="302"/>
      <c r="X463" s="302"/>
      <c r="Y463" s="302"/>
      <c r="Z463" s="302"/>
    </row>
    <row r="464" spans="1:26" ht="14.4" thickBot="1" x14ac:dyDescent="0.35">
      <c r="A464" s="406" t="s">
        <v>229</v>
      </c>
      <c r="B464" s="482" t="s">
        <v>444</v>
      </c>
      <c r="C464" s="483" t="s">
        <v>45</v>
      </c>
      <c r="D464" s="484">
        <v>1</v>
      </c>
      <c r="E464" s="484"/>
      <c r="F464" s="328"/>
      <c r="G464" s="329"/>
      <c r="H464" s="303"/>
      <c r="I464" s="484">
        <v>1</v>
      </c>
      <c r="J464" s="484"/>
      <c r="K464" s="302"/>
      <c r="L464" s="302"/>
      <c r="M464" s="302"/>
      <c r="N464" s="302"/>
      <c r="O464" s="302"/>
      <c r="P464" s="302"/>
      <c r="Q464" s="302"/>
      <c r="R464" s="302"/>
      <c r="S464" s="302"/>
      <c r="T464" s="302"/>
      <c r="U464" s="302"/>
      <c r="V464" s="302"/>
      <c r="W464" s="302"/>
      <c r="X464" s="302"/>
      <c r="Y464" s="302"/>
      <c r="Z464" s="302"/>
    </row>
    <row r="465" spans="1:26" ht="16.2" thickBot="1" x14ac:dyDescent="0.35">
      <c r="A465" s="306">
        <v>19</v>
      </c>
      <c r="B465" s="307" t="s">
        <v>20</v>
      </c>
      <c r="C465" s="307"/>
      <c r="D465" s="308"/>
      <c r="E465" s="308"/>
      <c r="F465" s="334"/>
      <c r="G465" s="335"/>
      <c r="H465" s="303"/>
      <c r="I465" s="337"/>
      <c r="J465" s="337"/>
      <c r="K465" s="302"/>
      <c r="L465" s="302"/>
      <c r="M465" s="302"/>
      <c r="N465" s="302"/>
      <c r="O465" s="302"/>
      <c r="P465" s="302"/>
      <c r="Q465" s="302"/>
      <c r="R465" s="302"/>
      <c r="S465" s="302"/>
      <c r="T465" s="302"/>
      <c r="U465" s="302"/>
      <c r="V465" s="302"/>
      <c r="W465" s="302"/>
      <c r="X465" s="302"/>
      <c r="Y465" s="302"/>
      <c r="Z465" s="302"/>
    </row>
    <row r="466" spans="1:26" ht="13.8" x14ac:dyDescent="0.3">
      <c r="A466" s="338" t="s">
        <v>231</v>
      </c>
      <c r="B466" s="476" t="s">
        <v>309</v>
      </c>
      <c r="C466" s="422" t="s">
        <v>79</v>
      </c>
      <c r="D466" s="343">
        <v>1</v>
      </c>
      <c r="E466" s="343">
        <v>1</v>
      </c>
      <c r="F466" s="328"/>
      <c r="G466" s="329"/>
      <c r="H466" s="303"/>
      <c r="I466" s="343">
        <v>1</v>
      </c>
      <c r="J466" s="343"/>
      <c r="K466" s="302"/>
      <c r="L466" s="302"/>
      <c r="M466" s="302"/>
      <c r="N466" s="302"/>
      <c r="O466" s="302"/>
      <c r="P466" s="302"/>
      <c r="Q466" s="302"/>
      <c r="R466" s="302"/>
      <c r="S466" s="302"/>
      <c r="T466" s="302"/>
      <c r="U466" s="302"/>
      <c r="V466" s="302"/>
      <c r="W466" s="302"/>
      <c r="X466" s="302"/>
      <c r="Y466" s="302"/>
      <c r="Z466" s="302"/>
    </row>
    <row r="467" spans="1:26" ht="13.8" x14ac:dyDescent="0.3">
      <c r="A467" s="332" t="s">
        <v>125</v>
      </c>
      <c r="B467" s="485" t="s">
        <v>310</v>
      </c>
      <c r="C467" s="424" t="s">
        <v>79</v>
      </c>
      <c r="D467" s="343">
        <v>1</v>
      </c>
      <c r="E467" s="343">
        <v>1</v>
      </c>
      <c r="F467" s="328"/>
      <c r="G467" s="329"/>
      <c r="H467" s="303"/>
      <c r="I467" s="343">
        <v>1</v>
      </c>
      <c r="J467" s="343"/>
      <c r="K467" s="302"/>
      <c r="L467" s="302"/>
      <c r="M467" s="302"/>
      <c r="N467" s="302"/>
      <c r="O467" s="302"/>
      <c r="P467" s="302"/>
      <c r="Q467" s="302"/>
      <c r="R467" s="302"/>
      <c r="S467" s="302"/>
      <c r="T467" s="302"/>
      <c r="U467" s="302"/>
      <c r="V467" s="302"/>
      <c r="W467" s="302"/>
      <c r="X467" s="302"/>
      <c r="Y467" s="302"/>
      <c r="Z467" s="302"/>
    </row>
    <row r="468" spans="1:26" ht="14.4" thickBot="1" x14ac:dyDescent="0.35">
      <c r="A468" s="332" t="s">
        <v>126</v>
      </c>
      <c r="B468" s="325" t="s">
        <v>311</v>
      </c>
      <c r="C468" s="424" t="s">
        <v>79</v>
      </c>
      <c r="D468" s="343">
        <v>1</v>
      </c>
      <c r="E468" s="343">
        <v>1</v>
      </c>
      <c r="F468" s="328"/>
      <c r="G468" s="329"/>
      <c r="H468" s="303"/>
      <c r="I468" s="343">
        <v>1</v>
      </c>
      <c r="J468" s="343"/>
      <c r="K468" s="302"/>
      <c r="L468" s="302"/>
      <c r="M468" s="302"/>
      <c r="N468" s="302"/>
      <c r="O468" s="302"/>
      <c r="P468" s="302"/>
      <c r="Q468" s="302"/>
      <c r="R468" s="302"/>
      <c r="S468" s="302"/>
      <c r="T468" s="302"/>
      <c r="U468" s="302"/>
      <c r="V468" s="302"/>
      <c r="W468" s="302"/>
      <c r="X468" s="302"/>
      <c r="Y468" s="302"/>
      <c r="Z468" s="302"/>
    </row>
    <row r="469" spans="1:26" ht="16.2" thickBot="1" x14ac:dyDescent="0.35">
      <c r="A469" s="306">
        <v>20</v>
      </c>
      <c r="B469" s="307" t="s">
        <v>21</v>
      </c>
      <c r="C469" s="307"/>
      <c r="D469" s="308"/>
      <c r="E469" s="308"/>
      <c r="F469" s="381"/>
      <c r="G469" s="382"/>
      <c r="H469" s="303"/>
      <c r="I469" s="344"/>
      <c r="J469" s="344"/>
      <c r="K469" s="302"/>
      <c r="L469" s="302"/>
      <c r="M469" s="302"/>
      <c r="N469" s="302"/>
      <c r="O469" s="302"/>
      <c r="P469" s="302"/>
      <c r="Q469" s="302"/>
      <c r="R469" s="302"/>
      <c r="S469" s="302"/>
      <c r="T469" s="302"/>
      <c r="U469" s="302"/>
      <c r="V469" s="302"/>
      <c r="W469" s="302"/>
      <c r="X469" s="302"/>
      <c r="Y469" s="302"/>
      <c r="Z469" s="302"/>
    </row>
    <row r="470" spans="1:26" ht="13.8" x14ac:dyDescent="0.3">
      <c r="A470" s="324" t="s">
        <v>86</v>
      </c>
      <c r="B470" s="476" t="s">
        <v>312</v>
      </c>
      <c r="C470" s="486" t="s">
        <v>36</v>
      </c>
      <c r="D470" s="343">
        <v>1</v>
      </c>
      <c r="E470" s="343">
        <v>1</v>
      </c>
      <c r="F470" s="328"/>
      <c r="G470" s="329"/>
      <c r="H470" s="303"/>
      <c r="I470" s="343">
        <v>1</v>
      </c>
      <c r="J470" s="343"/>
      <c r="K470" s="302"/>
      <c r="L470" s="302"/>
      <c r="M470" s="302"/>
      <c r="N470" s="302"/>
      <c r="O470" s="302"/>
      <c r="P470" s="302"/>
      <c r="Q470" s="302"/>
      <c r="R470" s="302"/>
      <c r="S470" s="302"/>
      <c r="T470" s="302"/>
      <c r="U470" s="302"/>
      <c r="V470" s="302"/>
      <c r="W470" s="302"/>
      <c r="X470" s="302"/>
      <c r="Y470" s="302"/>
      <c r="Z470" s="302"/>
    </row>
    <row r="471" spans="1:26" ht="13.8" x14ac:dyDescent="0.3">
      <c r="A471" s="324" t="s">
        <v>127</v>
      </c>
      <c r="B471" s="487" t="s">
        <v>313</v>
      </c>
      <c r="C471" s="326" t="s">
        <v>36</v>
      </c>
      <c r="D471" s="327">
        <v>1</v>
      </c>
      <c r="E471" s="327">
        <v>1</v>
      </c>
      <c r="F471" s="328"/>
      <c r="G471" s="329"/>
      <c r="H471" s="303"/>
      <c r="I471" s="327">
        <v>1</v>
      </c>
      <c r="J471" s="327"/>
      <c r="K471" s="302"/>
      <c r="L471" s="302"/>
      <c r="M471" s="302"/>
      <c r="N471" s="302"/>
      <c r="O471" s="302"/>
      <c r="P471" s="302"/>
      <c r="Q471" s="302"/>
      <c r="R471" s="302"/>
      <c r="S471" s="302"/>
      <c r="T471" s="302"/>
      <c r="U471" s="302"/>
      <c r="V471" s="302"/>
      <c r="W471" s="302"/>
      <c r="X471" s="302"/>
      <c r="Y471" s="302"/>
      <c r="Z471" s="302"/>
    </row>
    <row r="472" spans="1:26" ht="13.8" x14ac:dyDescent="0.3">
      <c r="A472" s="324" t="s">
        <v>128</v>
      </c>
      <c r="B472" s="487" t="s">
        <v>314</v>
      </c>
      <c r="C472" s="326" t="s">
        <v>36</v>
      </c>
      <c r="D472" s="327">
        <v>1</v>
      </c>
      <c r="E472" s="327">
        <v>1</v>
      </c>
      <c r="F472" s="328"/>
      <c r="G472" s="329"/>
      <c r="H472" s="303"/>
      <c r="I472" s="327">
        <v>1</v>
      </c>
      <c r="J472" s="327"/>
      <c r="K472" s="302"/>
      <c r="L472" s="302"/>
      <c r="M472" s="302"/>
      <c r="N472" s="302"/>
      <c r="O472" s="302"/>
      <c r="P472" s="302"/>
      <c r="Q472" s="302"/>
      <c r="R472" s="302"/>
      <c r="S472" s="302"/>
      <c r="T472" s="302"/>
      <c r="U472" s="302"/>
      <c r="V472" s="302"/>
      <c r="W472" s="302"/>
      <c r="X472" s="302"/>
      <c r="Y472" s="302"/>
      <c r="Z472" s="302"/>
    </row>
    <row r="473" spans="1:26" ht="13.8" x14ac:dyDescent="0.3">
      <c r="A473" s="324" t="s">
        <v>129</v>
      </c>
      <c r="B473" s="487" t="s">
        <v>315</v>
      </c>
      <c r="C473" s="326" t="s">
        <v>36</v>
      </c>
      <c r="D473" s="327">
        <v>1</v>
      </c>
      <c r="E473" s="327">
        <v>1</v>
      </c>
      <c r="F473" s="328"/>
      <c r="G473" s="329"/>
      <c r="H473" s="303"/>
      <c r="I473" s="327">
        <v>1</v>
      </c>
      <c r="J473" s="327"/>
      <c r="K473" s="302"/>
      <c r="L473" s="302"/>
      <c r="M473" s="302"/>
      <c r="N473" s="302"/>
      <c r="O473" s="302"/>
      <c r="P473" s="302"/>
      <c r="Q473" s="302"/>
      <c r="R473" s="302"/>
      <c r="S473" s="302"/>
      <c r="T473" s="302"/>
      <c r="U473" s="302"/>
      <c r="V473" s="302"/>
      <c r="W473" s="302"/>
      <c r="X473" s="302"/>
      <c r="Y473" s="302"/>
      <c r="Z473" s="302"/>
    </row>
    <row r="474" spans="1:26" ht="13.8" x14ac:dyDescent="0.3">
      <c r="A474" s="324" t="s">
        <v>130</v>
      </c>
      <c r="B474" s="488" t="s">
        <v>316</v>
      </c>
      <c r="C474" s="326" t="s">
        <v>36</v>
      </c>
      <c r="D474" s="327">
        <v>1</v>
      </c>
      <c r="E474" s="327">
        <v>1</v>
      </c>
      <c r="F474" s="328"/>
      <c r="G474" s="329"/>
      <c r="H474" s="303"/>
      <c r="I474" s="327">
        <v>1</v>
      </c>
      <c r="J474" s="327"/>
      <c r="K474" s="302"/>
      <c r="L474" s="302"/>
      <c r="M474" s="302"/>
      <c r="N474" s="302"/>
      <c r="O474" s="302"/>
      <c r="P474" s="302"/>
      <c r="Q474" s="302"/>
      <c r="R474" s="302"/>
      <c r="S474" s="302"/>
      <c r="T474" s="302"/>
      <c r="U474" s="302"/>
      <c r="V474" s="302"/>
      <c r="W474" s="302"/>
      <c r="X474" s="302"/>
      <c r="Y474" s="302"/>
      <c r="Z474" s="302"/>
    </row>
    <row r="475" spans="1:26" ht="14.4" thickBot="1" x14ac:dyDescent="0.35">
      <c r="A475" s="324" t="s">
        <v>131</v>
      </c>
      <c r="B475" s="488" t="s">
        <v>317</v>
      </c>
      <c r="C475" s="326" t="s">
        <v>36</v>
      </c>
      <c r="D475" s="327">
        <v>1</v>
      </c>
      <c r="E475" s="327">
        <v>1</v>
      </c>
      <c r="F475" s="328"/>
      <c r="G475" s="329"/>
      <c r="H475" s="303"/>
      <c r="I475" s="327">
        <v>1</v>
      </c>
      <c r="J475" s="327"/>
      <c r="K475" s="302"/>
      <c r="L475" s="302"/>
      <c r="M475" s="302"/>
      <c r="N475" s="302"/>
      <c r="O475" s="302"/>
      <c r="P475" s="302"/>
      <c r="Q475" s="302"/>
      <c r="R475" s="302"/>
      <c r="S475" s="302"/>
      <c r="T475" s="302"/>
      <c r="U475" s="302"/>
      <c r="V475" s="302"/>
      <c r="W475" s="302"/>
      <c r="X475" s="302"/>
      <c r="Y475" s="302"/>
      <c r="Z475" s="302"/>
    </row>
    <row r="476" spans="1:26" ht="16.2" thickBot="1" x14ac:dyDescent="0.35">
      <c r="A476" s="306">
        <v>21</v>
      </c>
      <c r="B476" s="307" t="s">
        <v>318</v>
      </c>
      <c r="C476" s="307"/>
      <c r="D476" s="308"/>
      <c r="E476" s="308"/>
      <c r="F476" s="489"/>
      <c r="G476" s="490"/>
      <c r="H476" s="303"/>
      <c r="I476" s="308"/>
      <c r="J476" s="308"/>
      <c r="K476" s="302"/>
      <c r="L476" s="302"/>
      <c r="M476" s="302"/>
      <c r="N476" s="302"/>
      <c r="O476" s="302"/>
      <c r="P476" s="302"/>
      <c r="Q476" s="302"/>
      <c r="R476" s="302"/>
      <c r="S476" s="302"/>
      <c r="T476" s="302"/>
      <c r="U476" s="302"/>
      <c r="V476" s="302"/>
      <c r="W476" s="302"/>
      <c r="X476" s="302"/>
      <c r="Y476" s="302"/>
      <c r="Z476" s="302"/>
    </row>
    <row r="477" spans="1:26" ht="26.4" x14ac:dyDescent="0.3">
      <c r="A477" s="324" t="s">
        <v>232</v>
      </c>
      <c r="B477" s="491" t="s">
        <v>319</v>
      </c>
      <c r="C477" s="326" t="s">
        <v>11</v>
      </c>
      <c r="D477" s="327">
        <v>4</v>
      </c>
      <c r="E477" s="327"/>
      <c r="F477" s="328"/>
      <c r="G477" s="329"/>
      <c r="H477" s="303"/>
      <c r="I477" s="327">
        <v>4</v>
      </c>
      <c r="J477" s="327"/>
      <c r="K477" s="302"/>
      <c r="L477" s="302"/>
      <c r="M477" s="302"/>
      <c r="N477" s="302"/>
      <c r="O477" s="302"/>
      <c r="P477" s="302"/>
      <c r="Q477" s="302"/>
      <c r="R477" s="302"/>
      <c r="S477" s="302"/>
      <c r="T477" s="302"/>
      <c r="U477" s="302"/>
      <c r="V477" s="302"/>
      <c r="W477" s="302"/>
      <c r="X477" s="302"/>
      <c r="Y477" s="302"/>
      <c r="Z477" s="302"/>
    </row>
    <row r="478" spans="1:26" ht="14.4" thickBot="1" x14ac:dyDescent="0.35">
      <c r="A478" s="324" t="s">
        <v>85</v>
      </c>
      <c r="B478" s="325" t="s">
        <v>320</v>
      </c>
      <c r="C478" s="326" t="s">
        <v>11</v>
      </c>
      <c r="D478" s="327">
        <v>1</v>
      </c>
      <c r="E478" s="327"/>
      <c r="F478" s="328"/>
      <c r="G478" s="329"/>
      <c r="H478" s="303"/>
      <c r="I478" s="327">
        <v>1</v>
      </c>
      <c r="J478" s="327"/>
      <c r="K478" s="302"/>
      <c r="L478" s="302"/>
      <c r="M478" s="302"/>
      <c r="N478" s="302"/>
      <c r="O478" s="302"/>
      <c r="P478" s="302"/>
      <c r="Q478" s="302"/>
      <c r="R478" s="302"/>
      <c r="S478" s="302"/>
      <c r="T478" s="302"/>
      <c r="U478" s="302"/>
      <c r="V478" s="302"/>
      <c r="W478" s="302"/>
      <c r="X478" s="302"/>
      <c r="Y478" s="302"/>
      <c r="Z478" s="302"/>
    </row>
    <row r="479" spans="1:26" ht="16.2" thickBot="1" x14ac:dyDescent="0.35">
      <c r="A479" s="306">
        <v>22</v>
      </c>
      <c r="B479" s="307" t="s">
        <v>323</v>
      </c>
      <c r="C479" s="307"/>
      <c r="D479" s="308"/>
      <c r="E479" s="308"/>
      <c r="F479" s="381"/>
      <c r="G479" s="382"/>
      <c r="H479" s="303"/>
      <c r="I479" s="308"/>
      <c r="J479" s="308"/>
      <c r="K479" s="302"/>
      <c r="L479" s="302"/>
      <c r="M479" s="302"/>
      <c r="N479" s="302"/>
      <c r="O479" s="302"/>
      <c r="P479" s="302"/>
      <c r="Q479" s="302"/>
      <c r="R479" s="302"/>
      <c r="S479" s="302"/>
      <c r="T479" s="302"/>
      <c r="U479" s="302"/>
      <c r="V479" s="302"/>
      <c r="W479" s="302"/>
      <c r="X479" s="302"/>
      <c r="Y479" s="302"/>
      <c r="Z479" s="302"/>
    </row>
    <row r="480" spans="1:26" ht="13.8" x14ac:dyDescent="0.3">
      <c r="A480" s="324" t="s">
        <v>233</v>
      </c>
      <c r="B480" s="476" t="s">
        <v>321</v>
      </c>
      <c r="C480" s="422" t="s">
        <v>11</v>
      </c>
      <c r="D480" s="327">
        <v>2</v>
      </c>
      <c r="E480" s="327"/>
      <c r="F480" s="328"/>
      <c r="G480" s="329"/>
      <c r="H480" s="303"/>
      <c r="I480" s="327">
        <v>2</v>
      </c>
      <c r="J480" s="327"/>
      <c r="K480" s="302"/>
      <c r="L480" s="302"/>
      <c r="M480" s="302"/>
      <c r="N480" s="302"/>
      <c r="O480" s="302"/>
      <c r="P480" s="302"/>
      <c r="Q480" s="302"/>
      <c r="R480" s="302"/>
      <c r="S480" s="302"/>
      <c r="T480" s="302"/>
      <c r="U480" s="302"/>
      <c r="V480" s="302"/>
      <c r="W480" s="302"/>
      <c r="X480" s="302"/>
      <c r="Y480" s="302"/>
      <c r="Z480" s="302"/>
    </row>
    <row r="481" spans="1:26" ht="14.4" thickBot="1" x14ac:dyDescent="0.35">
      <c r="A481" s="332" t="s">
        <v>132</v>
      </c>
      <c r="B481" s="487" t="s">
        <v>322</v>
      </c>
      <c r="C481" s="326" t="s">
        <v>36</v>
      </c>
      <c r="D481" s="327"/>
      <c r="E481" s="327"/>
      <c r="F481" s="328"/>
      <c r="G481" s="329"/>
      <c r="H481" s="303"/>
      <c r="I481" s="327"/>
      <c r="J481" s="327"/>
      <c r="K481" s="302"/>
      <c r="L481" s="302"/>
      <c r="M481" s="302"/>
      <c r="N481" s="302"/>
      <c r="O481" s="302"/>
      <c r="P481" s="302"/>
      <c r="Q481" s="302"/>
      <c r="R481" s="302"/>
      <c r="S481" s="302"/>
      <c r="T481" s="302"/>
      <c r="U481" s="302"/>
      <c r="V481" s="302"/>
      <c r="W481" s="302"/>
      <c r="X481" s="302"/>
      <c r="Y481" s="302"/>
      <c r="Z481" s="302"/>
    </row>
    <row r="482" spans="1:26" ht="16.2" thickBot="1" x14ac:dyDescent="0.35">
      <c r="A482" s="306">
        <v>23</v>
      </c>
      <c r="B482" s="307" t="s">
        <v>62</v>
      </c>
      <c r="C482" s="307"/>
      <c r="D482" s="308"/>
      <c r="E482" s="308"/>
      <c r="F482" s="334"/>
      <c r="G482" s="335"/>
      <c r="H482" s="303"/>
      <c r="I482" s="308"/>
      <c r="J482" s="308"/>
      <c r="K482" s="302"/>
      <c r="L482" s="302"/>
      <c r="M482" s="302"/>
      <c r="N482" s="302"/>
      <c r="O482" s="302"/>
      <c r="P482" s="302"/>
      <c r="Q482" s="302"/>
      <c r="R482" s="302"/>
      <c r="S482" s="302"/>
      <c r="T482" s="302"/>
      <c r="U482" s="302"/>
      <c r="V482" s="302"/>
      <c r="W482" s="302"/>
      <c r="X482" s="302"/>
      <c r="Y482" s="302"/>
      <c r="Z482" s="302"/>
    </row>
    <row r="483" spans="1:26" ht="13.8" x14ac:dyDescent="0.3">
      <c r="A483" s="324" t="s">
        <v>243</v>
      </c>
      <c r="B483" s="383" t="s">
        <v>46</v>
      </c>
      <c r="C483" s="375" t="s">
        <v>36</v>
      </c>
      <c r="D483" s="343">
        <v>1</v>
      </c>
      <c r="E483" s="343">
        <v>1</v>
      </c>
      <c r="F483" s="413"/>
      <c r="G483" s="329"/>
      <c r="H483" s="303"/>
      <c r="I483" s="343">
        <v>1</v>
      </c>
      <c r="J483" s="343"/>
      <c r="K483" s="302"/>
      <c r="L483" s="302"/>
      <c r="M483" s="302"/>
      <c r="N483" s="302"/>
      <c r="O483" s="302"/>
      <c r="P483" s="302"/>
      <c r="Q483" s="302"/>
      <c r="R483" s="302"/>
      <c r="S483" s="302"/>
      <c r="T483" s="302"/>
      <c r="U483" s="302"/>
      <c r="V483" s="302"/>
      <c r="W483" s="302"/>
      <c r="X483" s="302"/>
      <c r="Y483" s="302"/>
      <c r="Z483" s="302"/>
    </row>
    <row r="484" spans="1:26" ht="14.4" thickBot="1" x14ac:dyDescent="0.35">
      <c r="A484" s="492" t="s">
        <v>84</v>
      </c>
      <c r="B484" s="493" t="s">
        <v>47</v>
      </c>
      <c r="C484" s="494" t="s">
        <v>36</v>
      </c>
      <c r="D484" s="495">
        <v>1</v>
      </c>
      <c r="E484" s="495">
        <v>1</v>
      </c>
      <c r="F484" s="413"/>
      <c r="G484" s="329"/>
      <c r="H484" s="303"/>
      <c r="I484" s="495">
        <v>1</v>
      </c>
      <c r="J484" s="495"/>
      <c r="K484" s="302"/>
      <c r="L484" s="302"/>
      <c r="M484" s="302"/>
      <c r="N484" s="302"/>
      <c r="O484" s="302"/>
      <c r="P484" s="302"/>
      <c r="Q484" s="302"/>
      <c r="R484" s="302"/>
      <c r="S484" s="302"/>
      <c r="T484" s="302"/>
      <c r="U484" s="302"/>
      <c r="V484" s="302"/>
      <c r="W484" s="302"/>
      <c r="X484" s="302"/>
      <c r="Y484" s="302"/>
      <c r="Z484" s="302"/>
    </row>
    <row r="485" spans="1:26" ht="13.8" x14ac:dyDescent="0.3">
      <c r="A485" s="496"/>
      <c r="B485" s="497"/>
      <c r="C485" s="498"/>
      <c r="D485" s="413"/>
      <c r="E485" s="328"/>
      <c r="F485" s="413"/>
      <c r="G485" s="329"/>
      <c r="H485" s="303"/>
      <c r="I485" s="414"/>
      <c r="J485" s="331"/>
      <c r="K485" s="302"/>
      <c r="L485" s="302"/>
      <c r="M485" s="302"/>
      <c r="N485" s="302"/>
      <c r="O485" s="302"/>
      <c r="P485" s="302"/>
      <c r="Q485" s="302"/>
      <c r="R485" s="302"/>
      <c r="S485" s="302"/>
      <c r="T485" s="302"/>
      <c r="U485" s="302"/>
      <c r="V485" s="302"/>
      <c r="W485" s="302"/>
      <c r="X485" s="302"/>
      <c r="Y485" s="302"/>
      <c r="Z485" s="302"/>
    </row>
  </sheetData>
  <mergeCells count="7">
    <mergeCell ref="A1:J1"/>
    <mergeCell ref="A3:A4"/>
    <mergeCell ref="B3:B4"/>
    <mergeCell ref="C3:C4"/>
    <mergeCell ref="D3:F3"/>
    <mergeCell ref="G3:G4"/>
    <mergeCell ref="I3:J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C39ED-FDA1-424D-8B29-C9010DE238C3}">
  <dimension ref="A1:I629"/>
  <sheetViews>
    <sheetView topLeftCell="A115" zoomScale="90" zoomScaleNormal="90" workbookViewId="0">
      <selection activeCell="H22" sqref="H22"/>
    </sheetView>
  </sheetViews>
  <sheetFormatPr baseColWidth="10" defaultRowHeight="13.2" x14ac:dyDescent="0.25"/>
  <cols>
    <col min="1" max="1" width="3" style="3" customWidth="1"/>
    <col min="2" max="2" width="7.44140625" style="3" customWidth="1"/>
    <col min="3" max="3" width="11.109375" style="3" customWidth="1"/>
    <col min="4" max="4" width="96.109375" style="3" customWidth="1"/>
    <col min="5" max="5" width="7.88671875" style="3" customWidth="1"/>
    <col min="6" max="6" width="12.88671875" style="3" customWidth="1"/>
    <col min="7" max="7" width="23.33203125" style="3" bestFit="1" customWidth="1"/>
    <col min="8" max="8" width="23.109375" style="3" customWidth="1"/>
    <col min="9" max="9" width="24.33203125" style="3" customWidth="1"/>
  </cols>
  <sheetData>
    <row r="1" spans="1:9" ht="13.8" thickBot="1" x14ac:dyDescent="0.3">
      <c r="A1"/>
      <c r="B1"/>
      <c r="C1"/>
      <c r="D1"/>
      <c r="E1"/>
      <c r="F1"/>
      <c r="G1"/>
      <c r="H1"/>
      <c r="I1"/>
    </row>
    <row r="2" spans="1:9" ht="17.399999999999999" x14ac:dyDescent="0.3">
      <c r="A2"/>
      <c r="B2" s="21"/>
      <c r="C2" s="22"/>
      <c r="D2" s="121"/>
      <c r="E2" s="22"/>
      <c r="F2" s="22"/>
      <c r="G2" s="22"/>
      <c r="H2" s="19"/>
      <c r="I2" s="66" t="s">
        <v>28</v>
      </c>
    </row>
    <row r="3" spans="1:9" ht="13.8" x14ac:dyDescent="0.25">
      <c r="A3"/>
      <c r="B3" s="23"/>
      <c r="C3" s="1"/>
      <c r="D3" s="1"/>
      <c r="E3" s="1"/>
      <c r="F3" s="1"/>
      <c r="G3" s="136" t="s">
        <v>63</v>
      </c>
      <c r="H3" s="147" t="s">
        <v>525</v>
      </c>
      <c r="I3" s="25"/>
    </row>
    <row r="4" spans="1:9" ht="21" x14ac:dyDescent="0.4">
      <c r="A4"/>
      <c r="B4" s="23"/>
      <c r="C4" s="1"/>
      <c r="D4" s="135" t="s">
        <v>69</v>
      </c>
      <c r="E4" s="1"/>
      <c r="F4" s="1"/>
      <c r="G4" s="1"/>
      <c r="H4" s="1"/>
      <c r="I4" s="25"/>
    </row>
    <row r="5" spans="1:9" ht="17.399999999999999" x14ac:dyDescent="0.3">
      <c r="A5"/>
      <c r="B5" s="23"/>
      <c r="C5" s="20" t="s">
        <v>234</v>
      </c>
      <c r="D5" s="15"/>
      <c r="E5" s="15"/>
      <c r="F5" s="15"/>
      <c r="G5"/>
      <c r="H5"/>
      <c r="I5" s="24"/>
    </row>
    <row r="6" spans="1:9" ht="17.399999999999999" x14ac:dyDescent="0.3">
      <c r="A6"/>
      <c r="B6" s="23"/>
      <c r="C6" s="20" t="s">
        <v>235</v>
      </c>
      <c r="D6" s="15"/>
      <c r="E6" s="15"/>
      <c r="F6" s="15"/>
      <c r="G6"/>
      <c r="H6"/>
      <c r="I6" s="24"/>
    </row>
    <row r="7" spans="1:9" ht="18" thickBot="1" x14ac:dyDescent="0.35">
      <c r="A7"/>
      <c r="B7" s="26"/>
      <c r="C7" s="39" t="s">
        <v>22</v>
      </c>
      <c r="D7" s="39"/>
      <c r="E7" s="27"/>
      <c r="F7" s="27"/>
      <c r="G7" s="27"/>
      <c r="H7" s="27"/>
      <c r="I7" s="28"/>
    </row>
    <row r="8" spans="1:9" x14ac:dyDescent="0.25">
      <c r="A8"/>
      <c r="B8" s="29" t="s">
        <v>14</v>
      </c>
      <c r="C8" s="638" t="s">
        <v>5</v>
      </c>
      <c r="D8" s="30"/>
      <c r="E8" s="638" t="s">
        <v>16</v>
      </c>
      <c r="F8" s="30"/>
      <c r="G8" s="30"/>
      <c r="H8" s="30"/>
      <c r="I8" s="31"/>
    </row>
    <row r="9" spans="1:9" x14ac:dyDescent="0.25">
      <c r="A9"/>
      <c r="B9" s="32" t="s">
        <v>24</v>
      </c>
      <c r="C9" s="639"/>
      <c r="D9" s="33" t="s">
        <v>30</v>
      </c>
      <c r="E9" s="641"/>
      <c r="F9" s="34" t="s">
        <v>31</v>
      </c>
      <c r="G9" s="33" t="s">
        <v>27</v>
      </c>
      <c r="H9" s="33" t="s">
        <v>32</v>
      </c>
      <c r="I9" s="35" t="s">
        <v>33</v>
      </c>
    </row>
    <row r="10" spans="1:9" ht="13.8" thickBot="1" x14ac:dyDescent="0.3">
      <c r="A10"/>
      <c r="B10" s="36" t="s">
        <v>25</v>
      </c>
      <c r="C10" s="640"/>
      <c r="D10" s="37"/>
      <c r="E10" s="642"/>
      <c r="F10" s="37"/>
      <c r="G10" s="37" t="s">
        <v>34</v>
      </c>
      <c r="H10" s="37" t="s">
        <v>26</v>
      </c>
      <c r="I10" s="38" t="s">
        <v>35</v>
      </c>
    </row>
    <row r="11" spans="1:9" ht="17.399999999999999" x14ac:dyDescent="0.3">
      <c r="A11"/>
      <c r="B11" s="41"/>
      <c r="C11" s="42"/>
      <c r="D11" s="43"/>
      <c r="E11" s="44"/>
      <c r="F11" s="45"/>
      <c r="G11" s="45"/>
      <c r="H11" s="46"/>
      <c r="I11" s="47"/>
    </row>
    <row r="12" spans="1:9" ht="17.399999999999999" x14ac:dyDescent="0.3">
      <c r="A12"/>
      <c r="B12" s="48">
        <v>1</v>
      </c>
      <c r="C12" s="67"/>
      <c r="D12" s="114" t="s">
        <v>60</v>
      </c>
      <c r="E12" s="50"/>
      <c r="F12" s="51"/>
      <c r="G12" s="53"/>
      <c r="H12" s="53"/>
      <c r="I12" s="61"/>
    </row>
    <row r="13" spans="1:9" ht="17.399999999999999" x14ac:dyDescent="0.3">
      <c r="A13"/>
      <c r="B13" s="48"/>
      <c r="C13" s="59" t="s">
        <v>171</v>
      </c>
      <c r="D13" s="115" t="s">
        <v>61</v>
      </c>
      <c r="E13" s="40" t="s">
        <v>13</v>
      </c>
      <c r="F13" s="52"/>
      <c r="G13" s="53"/>
      <c r="H13" s="56"/>
      <c r="I13" s="54"/>
    </row>
    <row r="14" spans="1:9" ht="17.399999999999999" x14ac:dyDescent="0.3">
      <c r="A14"/>
      <c r="B14" s="48"/>
      <c r="C14" s="59" t="s">
        <v>173</v>
      </c>
      <c r="D14" s="115" t="s">
        <v>43</v>
      </c>
      <c r="E14" s="40" t="s">
        <v>36</v>
      </c>
      <c r="F14" s="52"/>
      <c r="G14" s="53"/>
      <c r="H14" s="56"/>
      <c r="I14" s="54"/>
    </row>
    <row r="15" spans="1:9" ht="17.399999999999999" x14ac:dyDescent="0.3">
      <c r="A15"/>
      <c r="B15" s="48"/>
      <c r="C15" s="59" t="s">
        <v>174</v>
      </c>
      <c r="D15" s="115" t="s">
        <v>236</v>
      </c>
      <c r="E15" s="40" t="s">
        <v>36</v>
      </c>
      <c r="F15" s="52"/>
      <c r="G15" s="53"/>
      <c r="H15" s="56"/>
      <c r="I15" s="54"/>
    </row>
    <row r="16" spans="1:9" ht="17.399999999999999" x14ac:dyDescent="0.3">
      <c r="A16"/>
      <c r="B16" s="48"/>
      <c r="C16" s="59" t="s">
        <v>106</v>
      </c>
      <c r="D16" s="115" t="s">
        <v>64</v>
      </c>
      <c r="E16" s="40" t="s">
        <v>36</v>
      </c>
      <c r="F16" s="52"/>
      <c r="G16" s="53"/>
      <c r="H16" s="56"/>
      <c r="I16" s="54"/>
    </row>
    <row r="17" spans="1:9" ht="17.399999999999999" x14ac:dyDescent="0.3">
      <c r="A17"/>
      <c r="B17" s="48"/>
      <c r="C17" s="59" t="s">
        <v>175</v>
      </c>
      <c r="D17" s="115" t="s">
        <v>108</v>
      </c>
      <c r="E17" s="40" t="s">
        <v>36</v>
      </c>
      <c r="F17" s="52"/>
      <c r="G17" s="53"/>
      <c r="H17" s="56"/>
      <c r="I17" s="54"/>
    </row>
    <row r="18" spans="1:9" ht="17.399999999999999" x14ac:dyDescent="0.3">
      <c r="A18"/>
      <c r="B18" s="48"/>
      <c r="C18" s="59" t="s">
        <v>176</v>
      </c>
      <c r="D18" s="115" t="s">
        <v>105</v>
      </c>
      <c r="E18" s="40" t="s">
        <v>36</v>
      </c>
      <c r="F18" s="52"/>
      <c r="G18" s="53"/>
      <c r="H18" s="56"/>
      <c r="I18" s="54"/>
    </row>
    <row r="19" spans="1:9" ht="17.399999999999999" x14ac:dyDescent="0.3">
      <c r="A19"/>
      <c r="B19" s="48">
        <v>2</v>
      </c>
      <c r="C19" s="59"/>
      <c r="D19" s="114" t="s">
        <v>110</v>
      </c>
      <c r="E19" s="40"/>
      <c r="F19" s="52"/>
      <c r="G19" s="53"/>
      <c r="H19" s="56"/>
      <c r="I19" s="128"/>
    </row>
    <row r="20" spans="1:9" ht="17.399999999999999" x14ac:dyDescent="0.3">
      <c r="A20"/>
      <c r="B20" s="48"/>
      <c r="C20" s="59" t="s">
        <v>177</v>
      </c>
      <c r="D20" s="115" t="s">
        <v>241</v>
      </c>
      <c r="E20" s="40" t="s">
        <v>10</v>
      </c>
      <c r="F20" s="52"/>
      <c r="G20" s="53"/>
      <c r="H20" s="56"/>
      <c r="I20" s="54"/>
    </row>
    <row r="21" spans="1:9" ht="17.399999999999999" x14ac:dyDescent="0.3">
      <c r="A21"/>
      <c r="B21" s="48"/>
      <c r="C21" s="59" t="s">
        <v>178</v>
      </c>
      <c r="D21" s="115" t="s">
        <v>239</v>
      </c>
      <c r="E21" s="40" t="s">
        <v>0</v>
      </c>
      <c r="F21" s="52"/>
      <c r="G21" s="53"/>
      <c r="H21" s="56"/>
      <c r="I21" s="54"/>
    </row>
    <row r="22" spans="1:9" ht="17.399999999999999" x14ac:dyDescent="0.3">
      <c r="A22"/>
      <c r="B22" s="48"/>
      <c r="C22" s="59" t="s">
        <v>104</v>
      </c>
      <c r="D22" s="115" t="s">
        <v>324</v>
      </c>
      <c r="E22" s="40" t="s">
        <v>10</v>
      </c>
      <c r="F22" s="52"/>
      <c r="G22" s="53"/>
      <c r="H22" s="56"/>
      <c r="I22" s="54"/>
    </row>
    <row r="23" spans="1:9" ht="17.399999999999999" x14ac:dyDescent="0.3">
      <c r="A23"/>
      <c r="B23" s="48"/>
      <c r="C23" s="59" t="s">
        <v>103</v>
      </c>
      <c r="D23" s="115" t="s">
        <v>237</v>
      </c>
      <c r="E23" s="40" t="s">
        <v>36</v>
      </c>
      <c r="F23" s="52"/>
      <c r="G23" s="53"/>
      <c r="H23" s="56"/>
      <c r="I23" s="54"/>
    </row>
    <row r="24" spans="1:9" ht="17.399999999999999" x14ac:dyDescent="0.3">
      <c r="A24"/>
      <c r="B24" s="48">
        <v>3</v>
      </c>
      <c r="C24" s="59"/>
      <c r="D24" s="114" t="s">
        <v>66</v>
      </c>
      <c r="E24" s="40"/>
      <c r="F24" s="52"/>
      <c r="G24" s="53"/>
      <c r="H24" s="56"/>
      <c r="I24" s="61"/>
    </row>
    <row r="25" spans="1:9" ht="17.399999999999999" x14ac:dyDescent="0.3">
      <c r="A25"/>
      <c r="B25" s="48"/>
      <c r="C25" s="59" t="s">
        <v>179</v>
      </c>
      <c r="D25" s="115" t="s">
        <v>242</v>
      </c>
      <c r="E25" s="40" t="s">
        <v>10</v>
      </c>
      <c r="F25" s="52"/>
      <c r="G25" s="53"/>
      <c r="H25" s="56"/>
      <c r="I25" s="61"/>
    </row>
    <row r="26" spans="1:9" ht="17.399999999999999" x14ac:dyDescent="0.3">
      <c r="A26"/>
      <c r="B26" s="48">
        <v>4</v>
      </c>
      <c r="C26" s="59"/>
      <c r="D26" s="114" t="s">
        <v>78</v>
      </c>
      <c r="E26" s="40"/>
      <c r="F26" s="52"/>
      <c r="G26" s="53"/>
      <c r="H26" s="56"/>
      <c r="I26" s="61"/>
    </row>
    <row r="27" spans="1:9" ht="17.399999999999999" x14ac:dyDescent="0.3">
      <c r="A27"/>
      <c r="B27" s="48"/>
      <c r="C27" s="59" t="s">
        <v>100</v>
      </c>
      <c r="D27" s="115" t="s">
        <v>113</v>
      </c>
      <c r="E27" s="40" t="s">
        <v>0</v>
      </c>
      <c r="F27" s="52"/>
      <c r="G27" s="146"/>
      <c r="H27" s="56"/>
      <c r="I27" s="61"/>
    </row>
    <row r="28" spans="1:9" ht="17.399999999999999" x14ac:dyDescent="0.3">
      <c r="A28"/>
      <c r="B28" s="48"/>
      <c r="C28" s="59" t="s">
        <v>99</v>
      </c>
      <c r="D28" s="115" t="s">
        <v>111</v>
      </c>
      <c r="E28" s="40" t="s">
        <v>10</v>
      </c>
      <c r="F28" s="52"/>
      <c r="G28" s="146"/>
      <c r="H28" s="56"/>
      <c r="I28" s="61"/>
    </row>
    <row r="29" spans="1:9" ht="17.399999999999999" x14ac:dyDescent="0.3">
      <c r="A29"/>
      <c r="B29" s="48">
        <v>5</v>
      </c>
      <c r="C29" s="59"/>
      <c r="D29" s="114" t="s">
        <v>101</v>
      </c>
      <c r="E29" s="40"/>
      <c r="F29" s="52"/>
      <c r="G29" s="146"/>
      <c r="H29" s="56"/>
      <c r="I29" s="61"/>
    </row>
    <row r="30" spans="1:9" ht="17.399999999999999" x14ac:dyDescent="0.3">
      <c r="A30"/>
      <c r="B30" s="48"/>
      <c r="C30" s="59" t="s">
        <v>98</v>
      </c>
      <c r="D30" s="115" t="s">
        <v>244</v>
      </c>
      <c r="E30" s="40" t="s">
        <v>13</v>
      </c>
      <c r="F30" s="52"/>
      <c r="G30" s="146"/>
      <c r="H30" s="56"/>
      <c r="I30" s="61"/>
    </row>
    <row r="31" spans="1:9" ht="17.399999999999999" x14ac:dyDescent="0.3">
      <c r="A31"/>
      <c r="B31" s="48"/>
      <c r="C31" s="59" t="s">
        <v>97</v>
      </c>
      <c r="D31" s="115" t="s">
        <v>326</v>
      </c>
      <c r="E31" s="40" t="s">
        <v>36</v>
      </c>
      <c r="F31" s="52"/>
      <c r="G31" s="146"/>
      <c r="H31" s="56"/>
      <c r="I31" s="61"/>
    </row>
    <row r="32" spans="1:9" ht="17.399999999999999" x14ac:dyDescent="0.3">
      <c r="A32"/>
      <c r="B32" s="48"/>
      <c r="C32" s="59" t="s">
        <v>96</v>
      </c>
      <c r="D32" s="115" t="s">
        <v>247</v>
      </c>
      <c r="E32" s="40" t="s">
        <v>0</v>
      </c>
      <c r="F32" s="52"/>
      <c r="G32" s="146"/>
      <c r="H32" s="56"/>
      <c r="I32" s="61"/>
    </row>
    <row r="33" spans="1:9" ht="17.399999999999999" x14ac:dyDescent="0.3">
      <c r="A33"/>
      <c r="B33" s="48"/>
      <c r="C33" s="59" t="s">
        <v>95</v>
      </c>
      <c r="D33" s="115" t="s">
        <v>248</v>
      </c>
      <c r="E33" s="40" t="s">
        <v>36</v>
      </c>
      <c r="F33" s="52"/>
      <c r="G33" s="146"/>
      <c r="H33" s="56"/>
      <c r="I33" s="61"/>
    </row>
    <row r="34" spans="1:9" ht="17.399999999999999" x14ac:dyDescent="0.3">
      <c r="A34"/>
      <c r="B34" s="48"/>
      <c r="C34" s="59" t="s">
        <v>180</v>
      </c>
      <c r="D34" s="115" t="s">
        <v>325</v>
      </c>
      <c r="E34" s="40" t="s">
        <v>0</v>
      </c>
      <c r="F34" s="52"/>
      <c r="G34" s="146"/>
      <c r="H34" s="56"/>
      <c r="I34" s="61"/>
    </row>
    <row r="35" spans="1:9" ht="17.399999999999999" x14ac:dyDescent="0.3">
      <c r="A35"/>
      <c r="B35" s="48">
        <v>6</v>
      </c>
      <c r="C35" s="59"/>
      <c r="D35" s="114" t="s">
        <v>253</v>
      </c>
      <c r="E35" s="40"/>
      <c r="F35" s="52"/>
      <c r="G35" s="146"/>
      <c r="H35" s="56"/>
      <c r="I35" s="61"/>
    </row>
    <row r="36" spans="1:9" ht="17.399999999999999" x14ac:dyDescent="0.3">
      <c r="A36"/>
      <c r="B36" s="48"/>
      <c r="C36" s="59" t="s">
        <v>94</v>
      </c>
      <c r="D36" s="115" t="s">
        <v>254</v>
      </c>
      <c r="E36" s="40" t="s">
        <v>0</v>
      </c>
      <c r="F36" s="52"/>
      <c r="G36" s="146"/>
      <c r="H36" s="56"/>
      <c r="I36" s="61"/>
    </row>
    <row r="37" spans="1:9" ht="17.399999999999999" x14ac:dyDescent="0.3">
      <c r="A37"/>
      <c r="B37" s="48"/>
      <c r="C37" s="59" t="s">
        <v>115</v>
      </c>
      <c r="D37" s="115" t="s">
        <v>256</v>
      </c>
      <c r="E37" s="40" t="s">
        <v>0</v>
      </c>
      <c r="F37" s="52"/>
      <c r="G37" s="146"/>
      <c r="H37" s="56"/>
      <c r="I37" s="61"/>
    </row>
    <row r="38" spans="1:9" ht="17.399999999999999" x14ac:dyDescent="0.3">
      <c r="A38"/>
      <c r="B38" s="48"/>
      <c r="C38" s="59" t="s">
        <v>116</v>
      </c>
      <c r="D38" s="115" t="s">
        <v>257</v>
      </c>
      <c r="E38" s="40" t="s">
        <v>0</v>
      </c>
      <c r="F38" s="52"/>
      <c r="G38" s="146"/>
      <c r="H38" s="56"/>
      <c r="I38" s="61"/>
    </row>
    <row r="39" spans="1:9" ht="17.399999999999999" x14ac:dyDescent="0.3">
      <c r="A39"/>
      <c r="B39" s="48"/>
      <c r="C39" s="59" t="s">
        <v>117</v>
      </c>
      <c r="D39" s="115" t="s">
        <v>258</v>
      </c>
      <c r="E39" s="40" t="s">
        <v>0</v>
      </c>
      <c r="F39" s="52"/>
      <c r="G39" s="146"/>
      <c r="H39" s="56"/>
      <c r="I39" s="61"/>
    </row>
    <row r="40" spans="1:9" ht="17.399999999999999" x14ac:dyDescent="0.3">
      <c r="A40"/>
      <c r="B40" s="48"/>
      <c r="C40" s="59" t="s">
        <v>118</v>
      </c>
      <c r="D40" s="115" t="s">
        <v>259</v>
      </c>
      <c r="E40" s="40" t="s">
        <v>0</v>
      </c>
      <c r="F40" s="52"/>
      <c r="G40" s="146"/>
      <c r="H40" s="56"/>
      <c r="I40" s="61"/>
    </row>
    <row r="41" spans="1:9" ht="17.399999999999999" x14ac:dyDescent="0.3">
      <c r="A41"/>
      <c r="B41" s="48"/>
      <c r="C41" s="59" t="s">
        <v>119</v>
      </c>
      <c r="D41" s="115" t="s">
        <v>255</v>
      </c>
      <c r="E41" s="40" t="s">
        <v>0</v>
      </c>
      <c r="F41" s="52"/>
      <c r="G41" s="146"/>
      <c r="H41" s="56"/>
      <c r="I41" s="61"/>
    </row>
    <row r="42" spans="1:9" ht="17.399999999999999" x14ac:dyDescent="0.3">
      <c r="A42"/>
      <c r="B42" s="48">
        <v>7</v>
      </c>
      <c r="C42" s="59"/>
      <c r="D42" s="114" t="s">
        <v>250</v>
      </c>
      <c r="E42" s="40"/>
      <c r="F42" s="52"/>
      <c r="G42" s="146"/>
      <c r="H42" s="56"/>
      <c r="I42" s="61"/>
    </row>
    <row r="43" spans="1:9" ht="17.399999999999999" x14ac:dyDescent="0.3">
      <c r="A43"/>
      <c r="B43" s="48"/>
      <c r="C43" s="59" t="s">
        <v>93</v>
      </c>
      <c r="D43" s="115" t="s">
        <v>251</v>
      </c>
      <c r="E43" s="40" t="s">
        <v>0</v>
      </c>
      <c r="F43" s="52"/>
      <c r="G43" s="146"/>
      <c r="H43" s="56"/>
      <c r="I43" s="61"/>
    </row>
    <row r="44" spans="1:9" ht="17.399999999999999" x14ac:dyDescent="0.3">
      <c r="A44"/>
      <c r="B44" s="48"/>
      <c r="C44" s="59" t="s">
        <v>92</v>
      </c>
      <c r="D44" s="115" t="s">
        <v>252</v>
      </c>
      <c r="E44" s="40" t="s">
        <v>0</v>
      </c>
      <c r="F44" s="52"/>
      <c r="G44" s="146"/>
      <c r="H44" s="56"/>
      <c r="I44" s="61"/>
    </row>
    <row r="45" spans="1:9" ht="17.399999999999999" x14ac:dyDescent="0.3">
      <c r="A45"/>
      <c r="B45" s="48">
        <v>8</v>
      </c>
      <c r="C45" s="59"/>
      <c r="D45" s="114" t="s">
        <v>82</v>
      </c>
      <c r="E45" s="40"/>
      <c r="F45" s="52"/>
      <c r="G45" s="146"/>
      <c r="H45" s="56"/>
      <c r="I45" s="61"/>
    </row>
    <row r="46" spans="1:9" ht="17.399999999999999" x14ac:dyDescent="0.3">
      <c r="A46"/>
      <c r="B46" s="48"/>
      <c r="C46" s="59" t="s">
        <v>183</v>
      </c>
      <c r="D46" s="115" t="s">
        <v>260</v>
      </c>
      <c r="E46" s="40" t="s">
        <v>0</v>
      </c>
      <c r="F46" s="52"/>
      <c r="G46" s="146"/>
      <c r="H46" s="56"/>
      <c r="I46" s="61"/>
    </row>
    <row r="47" spans="1:9" ht="17.399999999999999" x14ac:dyDescent="0.3">
      <c r="A47"/>
      <c r="B47" s="48"/>
      <c r="C47" s="59" t="s">
        <v>91</v>
      </c>
      <c r="D47" s="115" t="s">
        <v>261</v>
      </c>
      <c r="E47" s="40" t="s">
        <v>0</v>
      </c>
      <c r="F47" s="52"/>
      <c r="G47" s="146"/>
      <c r="H47" s="56"/>
      <c r="I47" s="61"/>
    </row>
    <row r="48" spans="1:9" ht="17.399999999999999" x14ac:dyDescent="0.3">
      <c r="A48"/>
      <c r="B48" s="48"/>
      <c r="C48" s="59" t="s">
        <v>184</v>
      </c>
      <c r="D48" s="115" t="s">
        <v>262</v>
      </c>
      <c r="E48" s="40" t="s">
        <v>0</v>
      </c>
      <c r="F48" s="52"/>
      <c r="G48" s="146"/>
      <c r="H48" s="56"/>
      <c r="I48" s="61"/>
    </row>
    <row r="49" spans="1:9" ht="17.399999999999999" x14ac:dyDescent="0.3">
      <c r="A49"/>
      <c r="B49" s="48"/>
      <c r="C49" s="59" t="s">
        <v>185</v>
      </c>
      <c r="D49" s="115" t="s">
        <v>263</v>
      </c>
      <c r="E49" s="40" t="s">
        <v>0</v>
      </c>
      <c r="F49" s="52"/>
      <c r="G49" s="146"/>
      <c r="H49" s="56"/>
      <c r="I49" s="61"/>
    </row>
    <row r="50" spans="1:9" ht="17.399999999999999" x14ac:dyDescent="0.3">
      <c r="A50"/>
      <c r="B50" s="48"/>
      <c r="C50" s="59" t="s">
        <v>186</v>
      </c>
      <c r="D50" s="115" t="s">
        <v>264</v>
      </c>
      <c r="E50" s="40" t="s">
        <v>0</v>
      </c>
      <c r="F50" s="52"/>
      <c r="G50" s="146"/>
      <c r="H50" s="56"/>
      <c r="I50" s="61"/>
    </row>
    <row r="51" spans="1:9" ht="17.399999999999999" x14ac:dyDescent="0.3">
      <c r="A51"/>
      <c r="B51" s="48">
        <v>9</v>
      </c>
      <c r="C51" s="59"/>
      <c r="D51" s="145" t="s">
        <v>44</v>
      </c>
      <c r="E51" s="40"/>
      <c r="F51" s="57"/>
      <c r="G51" s="64"/>
      <c r="H51" s="56"/>
      <c r="I51" s="61"/>
    </row>
    <row r="52" spans="1:9" ht="17.399999999999999" x14ac:dyDescent="0.3">
      <c r="A52"/>
      <c r="B52" s="48"/>
      <c r="C52" s="59" t="s">
        <v>187</v>
      </c>
      <c r="D52" s="49" t="s">
        <v>266</v>
      </c>
      <c r="E52" s="40" t="s">
        <v>0</v>
      </c>
      <c r="F52" s="57"/>
      <c r="G52" s="64"/>
      <c r="H52" s="56"/>
      <c r="I52" s="62"/>
    </row>
    <row r="53" spans="1:9" ht="17.399999999999999" x14ac:dyDescent="0.3">
      <c r="A53"/>
      <c r="B53" s="48"/>
      <c r="C53" s="59" t="s">
        <v>90</v>
      </c>
      <c r="D53" s="49" t="s">
        <v>265</v>
      </c>
      <c r="E53" s="40" t="s">
        <v>0</v>
      </c>
      <c r="F53" s="57"/>
      <c r="G53" s="64"/>
      <c r="H53" s="56"/>
      <c r="I53" s="62"/>
    </row>
    <row r="54" spans="1:9" ht="17.399999999999999" x14ac:dyDescent="0.3">
      <c r="A54"/>
      <c r="B54" s="48">
        <v>10</v>
      </c>
      <c r="C54" s="59"/>
      <c r="D54" s="145" t="s">
        <v>80</v>
      </c>
      <c r="E54" s="40"/>
      <c r="F54" s="57"/>
      <c r="G54" s="64"/>
      <c r="H54" s="56"/>
      <c r="I54" s="61"/>
    </row>
    <row r="55" spans="1:9" ht="17.399999999999999" x14ac:dyDescent="0.3">
      <c r="A55"/>
      <c r="B55" s="48"/>
      <c r="C55" s="59" t="s">
        <v>188</v>
      </c>
      <c r="D55" s="49" t="s">
        <v>330</v>
      </c>
      <c r="E55" s="40" t="s">
        <v>0</v>
      </c>
      <c r="F55" s="57"/>
      <c r="G55" s="64"/>
      <c r="H55" s="56"/>
      <c r="I55" s="62"/>
    </row>
    <row r="56" spans="1:9" ht="17.399999999999999" x14ac:dyDescent="0.3">
      <c r="A56"/>
      <c r="B56" s="48">
        <v>11</v>
      </c>
      <c r="C56" s="67"/>
      <c r="D56" s="114" t="s">
        <v>19</v>
      </c>
      <c r="E56" s="40"/>
      <c r="F56" s="53"/>
      <c r="G56" s="55"/>
      <c r="H56" s="56"/>
      <c r="I56" s="61"/>
    </row>
    <row r="57" spans="1:9" ht="17.399999999999999" x14ac:dyDescent="0.3">
      <c r="A57"/>
      <c r="B57" s="48"/>
      <c r="C57" s="59" t="s">
        <v>120</v>
      </c>
      <c r="D57" s="115" t="s">
        <v>267</v>
      </c>
      <c r="E57" s="40" t="s">
        <v>0</v>
      </c>
      <c r="F57" s="53"/>
      <c r="G57" s="55"/>
      <c r="H57" s="56"/>
      <c r="I57" s="63"/>
    </row>
    <row r="58" spans="1:9" ht="17.399999999999999" x14ac:dyDescent="0.3">
      <c r="A58"/>
      <c r="B58" s="48"/>
      <c r="C58" s="59" t="s">
        <v>189</v>
      </c>
      <c r="D58" s="115" t="s">
        <v>268</v>
      </c>
      <c r="E58" s="40" t="s">
        <v>0</v>
      </c>
      <c r="F58" s="53"/>
      <c r="G58" s="55"/>
      <c r="H58" s="56"/>
    </row>
    <row r="59" spans="1:9" ht="17.399999999999999" x14ac:dyDescent="0.3">
      <c r="A59"/>
      <c r="B59" s="48"/>
      <c r="C59" s="59" t="s">
        <v>190</v>
      </c>
      <c r="D59" s="115" t="s">
        <v>269</v>
      </c>
      <c r="E59" s="40" t="s">
        <v>0</v>
      </c>
      <c r="F59" s="53"/>
      <c r="G59" s="55"/>
      <c r="H59" s="56"/>
      <c r="I59" s="61"/>
    </row>
    <row r="60" spans="1:9" ht="17.399999999999999" x14ac:dyDescent="0.3">
      <c r="A60"/>
      <c r="B60" s="48"/>
      <c r="C60" s="59" t="s">
        <v>191</v>
      </c>
      <c r="D60" s="115" t="s">
        <v>270</v>
      </c>
      <c r="E60" s="40" t="s">
        <v>0</v>
      </c>
      <c r="F60" s="53"/>
      <c r="G60" s="55"/>
      <c r="H60" s="56"/>
      <c r="I60" s="61"/>
    </row>
    <row r="61" spans="1:9" ht="17.399999999999999" x14ac:dyDescent="0.3">
      <c r="A61"/>
      <c r="B61" s="48"/>
      <c r="C61" s="59" t="s">
        <v>192</v>
      </c>
      <c r="D61" s="115" t="s">
        <v>271</v>
      </c>
      <c r="E61" s="40" t="s">
        <v>0</v>
      </c>
      <c r="F61" s="53"/>
      <c r="G61" s="55"/>
      <c r="H61" s="56"/>
      <c r="I61" s="61"/>
    </row>
    <row r="62" spans="1:9" ht="17.399999999999999" x14ac:dyDescent="0.3">
      <c r="A62"/>
      <c r="B62" s="48"/>
      <c r="C62" s="59" t="s">
        <v>193</v>
      </c>
      <c r="D62" s="115" t="s">
        <v>272</v>
      </c>
      <c r="E62" s="40" t="s">
        <v>0</v>
      </c>
      <c r="F62" s="53"/>
      <c r="G62" s="55"/>
      <c r="H62" s="56"/>
      <c r="I62" s="61"/>
    </row>
    <row r="63" spans="1:9" ht="17.399999999999999" x14ac:dyDescent="0.3">
      <c r="A63"/>
      <c r="B63" s="48"/>
      <c r="C63" s="59" t="s">
        <v>194</v>
      </c>
      <c r="D63" s="115" t="s">
        <v>273</v>
      </c>
      <c r="E63" s="40" t="s">
        <v>13</v>
      </c>
      <c r="F63" s="53"/>
      <c r="G63" s="55"/>
      <c r="H63" s="56"/>
      <c r="I63" s="61"/>
    </row>
    <row r="64" spans="1:9" ht="17.399999999999999" x14ac:dyDescent="0.3">
      <c r="A64"/>
      <c r="B64" s="48"/>
      <c r="C64" s="59" t="s">
        <v>195</v>
      </c>
      <c r="D64" s="115" t="s">
        <v>274</v>
      </c>
      <c r="E64" s="40" t="s">
        <v>0</v>
      </c>
      <c r="F64" s="53"/>
      <c r="G64" s="55"/>
      <c r="H64" s="56"/>
      <c r="I64" s="61"/>
    </row>
    <row r="65" spans="1:9" ht="17.399999999999999" x14ac:dyDescent="0.3">
      <c r="A65"/>
      <c r="B65" s="48">
        <v>12</v>
      </c>
      <c r="C65" s="118"/>
      <c r="D65" s="114" t="s">
        <v>109</v>
      </c>
      <c r="E65" s="60"/>
      <c r="F65" s="65"/>
      <c r="G65" s="64"/>
      <c r="H65" s="58"/>
      <c r="I65" s="61"/>
    </row>
    <row r="66" spans="1:9" ht="17.399999999999999" x14ac:dyDescent="0.3">
      <c r="A66"/>
      <c r="B66" s="48"/>
      <c r="C66" s="118" t="s">
        <v>196</v>
      </c>
      <c r="D66" s="115" t="s">
        <v>275</v>
      </c>
      <c r="E66" s="60" t="s">
        <v>13</v>
      </c>
      <c r="F66" s="65"/>
      <c r="G66" s="64"/>
      <c r="H66" s="58"/>
      <c r="I66" s="61"/>
    </row>
    <row r="67" spans="1:9" ht="17.399999999999999" x14ac:dyDescent="0.3">
      <c r="A67"/>
      <c r="B67" s="48"/>
      <c r="C67" s="118" t="s">
        <v>121</v>
      </c>
      <c r="D67" s="115" t="s">
        <v>276</v>
      </c>
      <c r="E67" s="60" t="s">
        <v>13</v>
      </c>
      <c r="F67" s="65"/>
      <c r="G67" s="64"/>
      <c r="H67" s="58"/>
      <c r="I67" s="61"/>
    </row>
    <row r="68" spans="1:9" ht="17.399999999999999" x14ac:dyDescent="0.3">
      <c r="A68"/>
      <c r="B68" s="48"/>
      <c r="C68" s="118" t="s">
        <v>122</v>
      </c>
      <c r="D68" s="115" t="s">
        <v>277</v>
      </c>
      <c r="E68" s="60" t="s">
        <v>0</v>
      </c>
      <c r="F68" s="65"/>
      <c r="G68" s="64"/>
      <c r="H68" s="58"/>
      <c r="I68" s="61"/>
    </row>
    <row r="69" spans="1:9" ht="17.399999999999999" x14ac:dyDescent="0.3">
      <c r="A69"/>
      <c r="B69" s="48">
        <v>13</v>
      </c>
      <c r="C69" s="118"/>
      <c r="D69" s="114" t="s">
        <v>89</v>
      </c>
      <c r="E69" s="60"/>
      <c r="F69" s="65"/>
      <c r="G69" s="64"/>
      <c r="H69" s="58"/>
      <c r="I69" s="61"/>
    </row>
    <row r="70" spans="1:9" ht="17.399999999999999" x14ac:dyDescent="0.3">
      <c r="A70"/>
      <c r="B70" s="48"/>
      <c r="C70" s="118" t="s">
        <v>197</v>
      </c>
      <c r="D70" s="115" t="s">
        <v>278</v>
      </c>
      <c r="E70" s="60" t="s">
        <v>0</v>
      </c>
      <c r="F70" s="65"/>
      <c r="G70" s="64"/>
      <c r="H70" s="58"/>
      <c r="I70" s="61"/>
    </row>
    <row r="71" spans="1:9" ht="17.399999999999999" x14ac:dyDescent="0.3">
      <c r="A71"/>
      <c r="B71" s="48"/>
      <c r="C71" s="118" t="s">
        <v>198</v>
      </c>
      <c r="D71" s="115" t="s">
        <v>279</v>
      </c>
      <c r="E71" s="60" t="s">
        <v>13</v>
      </c>
      <c r="F71" s="65"/>
      <c r="G71" s="64"/>
      <c r="H71" s="58"/>
      <c r="I71" s="61"/>
    </row>
    <row r="72" spans="1:9" ht="17.399999999999999" x14ac:dyDescent="0.3">
      <c r="A72"/>
      <c r="B72" s="48">
        <v>14</v>
      </c>
      <c r="C72" s="118"/>
      <c r="D72" s="114" t="s">
        <v>65</v>
      </c>
      <c r="E72" s="60"/>
      <c r="F72" s="65"/>
      <c r="G72" s="64"/>
      <c r="H72" s="58"/>
      <c r="I72" s="61"/>
    </row>
    <row r="73" spans="1:9" ht="17.399999999999999" x14ac:dyDescent="0.3">
      <c r="A73"/>
      <c r="B73" s="48"/>
      <c r="C73" s="118" t="s">
        <v>199</v>
      </c>
      <c r="D73" s="115" t="s">
        <v>327</v>
      </c>
      <c r="E73" s="60"/>
      <c r="F73" s="65"/>
      <c r="G73" s="64"/>
      <c r="H73" s="58"/>
      <c r="I73" s="61"/>
    </row>
    <row r="74" spans="1:9" ht="17.399999999999999" x14ac:dyDescent="0.3">
      <c r="A74"/>
      <c r="B74" s="48"/>
      <c r="C74" s="118" t="s">
        <v>200</v>
      </c>
      <c r="D74" s="115" t="s">
        <v>281</v>
      </c>
      <c r="E74" s="60" t="s">
        <v>11</v>
      </c>
      <c r="F74" s="65"/>
      <c r="G74" s="64"/>
      <c r="H74" s="58"/>
      <c r="I74" s="61"/>
    </row>
    <row r="75" spans="1:9" ht="17.399999999999999" x14ac:dyDescent="0.3">
      <c r="A75"/>
      <c r="B75" s="48"/>
      <c r="C75" s="118" t="s">
        <v>202</v>
      </c>
      <c r="D75" s="115" t="s">
        <v>282</v>
      </c>
      <c r="E75" s="60" t="s">
        <v>11</v>
      </c>
      <c r="F75" s="65"/>
      <c r="G75" s="64"/>
      <c r="H75" s="58"/>
      <c r="I75" s="61"/>
    </row>
    <row r="76" spans="1:9" ht="17.399999999999999" x14ac:dyDescent="0.3">
      <c r="A76"/>
      <c r="B76" s="48"/>
      <c r="C76" s="118" t="s">
        <v>203</v>
      </c>
      <c r="D76" s="115" t="s">
        <v>328</v>
      </c>
      <c r="E76" s="60" t="s">
        <v>11</v>
      </c>
      <c r="F76" s="65"/>
      <c r="G76" s="64"/>
      <c r="H76" s="58"/>
      <c r="I76" s="61"/>
    </row>
    <row r="77" spans="1:9" ht="17.399999999999999" x14ac:dyDescent="0.3">
      <c r="A77"/>
      <c r="B77" s="48"/>
      <c r="C77" s="118" t="s">
        <v>204</v>
      </c>
      <c r="D77" s="115" t="s">
        <v>329</v>
      </c>
      <c r="E77" s="60" t="s">
        <v>11</v>
      </c>
      <c r="F77" s="65"/>
      <c r="G77" s="64"/>
      <c r="H77" s="58"/>
      <c r="I77" s="61"/>
    </row>
    <row r="78" spans="1:9" ht="17.399999999999999" x14ac:dyDescent="0.3">
      <c r="A78"/>
      <c r="B78" s="48"/>
      <c r="C78" s="118" t="s">
        <v>205</v>
      </c>
      <c r="D78" s="115" t="s">
        <v>284</v>
      </c>
      <c r="E78" s="60" t="s">
        <v>12</v>
      </c>
      <c r="F78" s="65"/>
      <c r="G78" s="64"/>
      <c r="H78" s="58"/>
      <c r="I78" s="61"/>
    </row>
    <row r="79" spans="1:9" ht="17.399999999999999" x14ac:dyDescent="0.3">
      <c r="A79"/>
      <c r="B79" s="48"/>
      <c r="C79" s="118" t="s">
        <v>206</v>
      </c>
      <c r="D79" s="115" t="s">
        <v>285</v>
      </c>
      <c r="E79" s="60" t="s">
        <v>12</v>
      </c>
      <c r="F79" s="65"/>
      <c r="G79" s="64"/>
      <c r="H79" s="58"/>
      <c r="I79" s="61"/>
    </row>
    <row r="80" spans="1:9" ht="17.399999999999999" x14ac:dyDescent="0.3">
      <c r="A80"/>
      <c r="B80" s="48"/>
      <c r="C80" s="118" t="s">
        <v>207</v>
      </c>
      <c r="D80" s="115" t="s">
        <v>286</v>
      </c>
      <c r="E80" s="60" t="s">
        <v>12</v>
      </c>
      <c r="F80" s="65"/>
      <c r="G80" s="64"/>
      <c r="H80" s="58"/>
      <c r="I80" s="61"/>
    </row>
    <row r="81" spans="1:9" ht="17.399999999999999" x14ac:dyDescent="0.3">
      <c r="A81"/>
      <c r="B81" s="48">
        <v>15</v>
      </c>
      <c r="C81" s="118"/>
      <c r="D81" s="114" t="s">
        <v>23</v>
      </c>
      <c r="E81" s="60"/>
      <c r="F81" s="65"/>
      <c r="G81" s="64"/>
      <c r="H81" s="58"/>
      <c r="I81" s="61"/>
    </row>
    <row r="82" spans="1:9" ht="17.399999999999999" x14ac:dyDescent="0.3">
      <c r="A82"/>
      <c r="B82" s="48"/>
      <c r="C82" s="118" t="s">
        <v>208</v>
      </c>
      <c r="D82" s="115" t="s">
        <v>287</v>
      </c>
      <c r="E82" s="60" t="s">
        <v>0</v>
      </c>
      <c r="F82" s="65"/>
      <c r="G82" s="64"/>
      <c r="H82" s="58"/>
      <c r="I82" s="61"/>
    </row>
    <row r="83" spans="1:9" ht="17.399999999999999" x14ac:dyDescent="0.3">
      <c r="A83"/>
      <c r="B83" s="48"/>
      <c r="C83" s="118" t="s">
        <v>209</v>
      </c>
      <c r="D83" s="115" t="s">
        <v>288</v>
      </c>
      <c r="E83" s="60" t="s">
        <v>0</v>
      </c>
      <c r="F83" s="65"/>
      <c r="G83" s="64"/>
      <c r="H83" s="58"/>
      <c r="I83" s="61"/>
    </row>
    <row r="84" spans="1:9" ht="17.399999999999999" x14ac:dyDescent="0.3">
      <c r="A84"/>
      <c r="B84" s="48"/>
      <c r="C84" s="118" t="s">
        <v>210</v>
      </c>
      <c r="D84" s="115" t="s">
        <v>289</v>
      </c>
      <c r="E84" s="60" t="s">
        <v>0</v>
      </c>
      <c r="F84" s="65"/>
      <c r="G84" s="64"/>
      <c r="H84" s="58"/>
      <c r="I84" s="61"/>
    </row>
    <row r="85" spans="1:9" ht="17.399999999999999" x14ac:dyDescent="0.3">
      <c r="A85"/>
      <c r="B85" s="48"/>
      <c r="C85" s="118" t="s">
        <v>211</v>
      </c>
      <c r="D85" s="115" t="s">
        <v>290</v>
      </c>
      <c r="E85" s="60" t="s">
        <v>0</v>
      </c>
      <c r="F85" s="65"/>
      <c r="G85" s="64"/>
      <c r="H85" s="58"/>
      <c r="I85" s="61"/>
    </row>
    <row r="86" spans="1:9" ht="17.399999999999999" x14ac:dyDescent="0.3">
      <c r="A86"/>
      <c r="B86" s="48"/>
      <c r="C86" s="118" t="s">
        <v>212</v>
      </c>
      <c r="D86" s="115" t="s">
        <v>291</v>
      </c>
      <c r="E86" s="60" t="s">
        <v>0</v>
      </c>
      <c r="F86" s="65"/>
      <c r="G86" s="64"/>
      <c r="H86" s="58"/>
      <c r="I86" s="61"/>
    </row>
    <row r="87" spans="1:9" ht="17.399999999999999" x14ac:dyDescent="0.3">
      <c r="A87"/>
      <c r="B87" s="48"/>
      <c r="C87" s="118" t="s">
        <v>213</v>
      </c>
      <c r="D87" s="115" t="s">
        <v>292</v>
      </c>
      <c r="E87" s="60" t="s">
        <v>0</v>
      </c>
      <c r="F87" s="65"/>
      <c r="G87" s="64"/>
      <c r="H87" s="58"/>
      <c r="I87" s="61"/>
    </row>
    <row r="88" spans="1:9" ht="17.399999999999999" x14ac:dyDescent="0.3">
      <c r="A88"/>
      <c r="B88" s="48"/>
      <c r="C88" s="118" t="s">
        <v>214</v>
      </c>
      <c r="D88" s="115" t="s">
        <v>293</v>
      </c>
      <c r="E88" s="60" t="s">
        <v>0</v>
      </c>
      <c r="F88" s="65"/>
      <c r="G88" s="64"/>
      <c r="H88" s="58"/>
      <c r="I88" s="61"/>
    </row>
    <row r="89" spans="1:9" ht="17.399999999999999" x14ac:dyDescent="0.3">
      <c r="A89"/>
      <c r="B89" s="48">
        <v>16</v>
      </c>
      <c r="C89" s="118"/>
      <c r="D89" s="114" t="s">
        <v>77</v>
      </c>
      <c r="E89" s="60"/>
      <c r="F89" s="65"/>
      <c r="G89" s="64"/>
      <c r="H89" s="58"/>
      <c r="I89" s="61"/>
    </row>
    <row r="90" spans="1:9" ht="17.399999999999999" x14ac:dyDescent="0.3">
      <c r="A90"/>
      <c r="B90" s="48"/>
      <c r="C90" s="118" t="s">
        <v>123</v>
      </c>
      <c r="D90" s="115" t="s">
        <v>294</v>
      </c>
      <c r="E90" s="60" t="s">
        <v>0</v>
      </c>
      <c r="F90" s="65"/>
      <c r="G90" s="64"/>
      <c r="H90" s="58"/>
      <c r="I90" s="61"/>
    </row>
    <row r="91" spans="1:9" ht="17.399999999999999" x14ac:dyDescent="0.3">
      <c r="A91"/>
      <c r="B91" s="48"/>
      <c r="C91" s="118" t="s">
        <v>87</v>
      </c>
      <c r="D91" s="115" t="s">
        <v>295</v>
      </c>
      <c r="E91" s="60" t="s">
        <v>0</v>
      </c>
      <c r="F91" s="65"/>
      <c r="G91" s="64"/>
      <c r="H91" s="58"/>
      <c r="I91" s="61"/>
    </row>
    <row r="92" spans="1:9" ht="17.399999999999999" x14ac:dyDescent="0.3">
      <c r="A92"/>
      <c r="B92" s="48"/>
      <c r="C92" s="118" t="s">
        <v>215</v>
      </c>
      <c r="D92" s="115" t="s">
        <v>296</v>
      </c>
      <c r="E92" s="60" t="s">
        <v>0</v>
      </c>
      <c r="F92" s="65"/>
      <c r="G92" s="64"/>
      <c r="H92" s="58"/>
      <c r="I92" s="61"/>
    </row>
    <row r="93" spans="1:9" ht="17.399999999999999" x14ac:dyDescent="0.3">
      <c r="A93"/>
      <c r="B93" s="48">
        <v>17</v>
      </c>
      <c r="C93" s="118"/>
      <c r="D93" s="114" t="s">
        <v>297</v>
      </c>
      <c r="E93" s="60"/>
      <c r="F93" s="65"/>
      <c r="G93" s="64"/>
      <c r="H93" s="58"/>
      <c r="I93" s="61"/>
    </row>
    <row r="94" spans="1:9" ht="17.399999999999999" x14ac:dyDescent="0.3">
      <c r="A94"/>
      <c r="B94" s="48"/>
      <c r="C94" s="118" t="s">
        <v>216</v>
      </c>
      <c r="D94" s="115" t="s">
        <v>298</v>
      </c>
      <c r="E94" s="60" t="s">
        <v>13</v>
      </c>
      <c r="F94" s="65"/>
      <c r="G94" s="64"/>
      <c r="H94" s="58"/>
      <c r="I94" s="61"/>
    </row>
    <row r="95" spans="1:9" ht="17.399999999999999" x14ac:dyDescent="0.3">
      <c r="A95"/>
      <c r="B95" s="48"/>
      <c r="C95" s="118" t="s">
        <v>124</v>
      </c>
      <c r="D95" s="115" t="s">
        <v>299</v>
      </c>
      <c r="E95" s="60" t="s">
        <v>13</v>
      </c>
      <c r="F95" s="65"/>
      <c r="G95" s="64"/>
      <c r="H95" s="58"/>
      <c r="I95" s="61"/>
    </row>
    <row r="96" spans="1:9" ht="17.399999999999999" x14ac:dyDescent="0.3">
      <c r="A96"/>
      <c r="B96" s="48">
        <v>18</v>
      </c>
      <c r="C96" s="118"/>
      <c r="D96" s="114" t="s">
        <v>81</v>
      </c>
      <c r="E96" s="60"/>
      <c r="F96" s="65"/>
      <c r="G96" s="64"/>
      <c r="H96" s="58"/>
      <c r="I96" s="61"/>
    </row>
    <row r="97" spans="1:9" ht="17.399999999999999" x14ac:dyDescent="0.3">
      <c r="A97"/>
      <c r="B97" s="48"/>
      <c r="C97" s="118" t="s">
        <v>217</v>
      </c>
      <c r="D97" s="115" t="s">
        <v>300</v>
      </c>
      <c r="E97" s="60"/>
      <c r="F97" s="65"/>
      <c r="G97" s="64"/>
      <c r="H97" s="58"/>
      <c r="I97" s="61"/>
    </row>
    <row r="98" spans="1:9" ht="17.399999999999999" x14ac:dyDescent="0.3">
      <c r="A98"/>
      <c r="B98" s="48"/>
      <c r="C98" s="118" t="s">
        <v>218</v>
      </c>
      <c r="D98" s="115" t="s">
        <v>301</v>
      </c>
      <c r="E98" s="60" t="s">
        <v>45</v>
      </c>
      <c r="F98" s="65"/>
      <c r="G98" s="64"/>
      <c r="H98" s="58"/>
      <c r="I98" s="61"/>
    </row>
    <row r="99" spans="1:9" ht="17.399999999999999" x14ac:dyDescent="0.3">
      <c r="A99"/>
      <c r="B99" s="48"/>
      <c r="C99" s="118" t="s">
        <v>219</v>
      </c>
      <c r="D99" s="115" t="s">
        <v>302</v>
      </c>
      <c r="E99" s="60" t="s">
        <v>45</v>
      </c>
      <c r="F99" s="65"/>
      <c r="G99" s="64"/>
      <c r="H99" s="58"/>
      <c r="I99" s="61"/>
    </row>
    <row r="100" spans="1:9" ht="17.399999999999999" x14ac:dyDescent="0.3">
      <c r="A100"/>
      <c r="B100" s="48"/>
      <c r="C100" s="118" t="s">
        <v>220</v>
      </c>
      <c r="D100" s="115" t="s">
        <v>303</v>
      </c>
      <c r="E100" s="60" t="s">
        <v>45</v>
      </c>
      <c r="F100" s="65"/>
      <c r="G100" s="64"/>
      <c r="H100" s="58"/>
      <c r="I100" s="61"/>
    </row>
    <row r="101" spans="1:9" ht="17.399999999999999" x14ac:dyDescent="0.3">
      <c r="A101"/>
      <c r="B101" s="48"/>
      <c r="C101" s="118" t="s">
        <v>221</v>
      </c>
      <c r="D101" s="115" t="s">
        <v>304</v>
      </c>
      <c r="E101" s="60" t="s">
        <v>45</v>
      </c>
      <c r="F101" s="65"/>
      <c r="G101" s="64"/>
      <c r="H101" s="58"/>
      <c r="I101" s="61"/>
    </row>
    <row r="102" spans="1:9" ht="17.399999999999999" x14ac:dyDescent="0.3">
      <c r="A102"/>
      <c r="B102" s="48"/>
      <c r="C102" s="118" t="s">
        <v>222</v>
      </c>
      <c r="D102" s="115" t="s">
        <v>306</v>
      </c>
      <c r="E102" s="60" t="s">
        <v>45</v>
      </c>
      <c r="F102" s="65"/>
      <c r="G102" s="64"/>
      <c r="H102" s="58"/>
      <c r="I102" s="61"/>
    </row>
    <row r="103" spans="1:9" ht="17.399999999999999" x14ac:dyDescent="0.3">
      <c r="A103"/>
      <c r="B103" s="48"/>
      <c r="C103" s="118" t="s">
        <v>308</v>
      </c>
      <c r="D103" s="115" t="s">
        <v>307</v>
      </c>
      <c r="E103" s="60"/>
      <c r="F103" s="65"/>
      <c r="G103" s="64"/>
      <c r="H103" s="58"/>
      <c r="I103" s="61"/>
    </row>
    <row r="104" spans="1:9" ht="17.399999999999999" x14ac:dyDescent="0.3">
      <c r="A104"/>
      <c r="B104" s="48"/>
      <c r="C104" s="118" t="s">
        <v>223</v>
      </c>
      <c r="D104" s="115" t="s">
        <v>224</v>
      </c>
      <c r="E104" s="60" t="s">
        <v>45</v>
      </c>
      <c r="F104" s="65"/>
      <c r="G104" s="64"/>
      <c r="H104" s="58"/>
      <c r="I104" s="61"/>
    </row>
    <row r="105" spans="1:9" ht="17.399999999999999" x14ac:dyDescent="0.3">
      <c r="A105"/>
      <c r="B105" s="48"/>
      <c r="C105" s="118" t="s">
        <v>225</v>
      </c>
      <c r="D105" s="115" t="s">
        <v>226</v>
      </c>
      <c r="E105" s="60" t="s">
        <v>45</v>
      </c>
      <c r="F105" s="65"/>
      <c r="G105" s="64"/>
      <c r="H105" s="58"/>
      <c r="I105" s="61"/>
    </row>
    <row r="106" spans="1:9" ht="17.399999999999999" x14ac:dyDescent="0.3">
      <c r="A106"/>
      <c r="B106" s="48"/>
      <c r="C106" s="118" t="s">
        <v>227</v>
      </c>
      <c r="D106" s="115" t="s">
        <v>228</v>
      </c>
      <c r="E106" s="60" t="s">
        <v>45</v>
      </c>
      <c r="F106" s="65"/>
      <c r="G106" s="64"/>
      <c r="H106" s="58"/>
      <c r="I106" s="61"/>
    </row>
    <row r="107" spans="1:9" ht="17.399999999999999" x14ac:dyDescent="0.3">
      <c r="A107"/>
      <c r="B107" s="48"/>
      <c r="C107" s="118" t="s">
        <v>229</v>
      </c>
      <c r="D107" s="115" t="s">
        <v>230</v>
      </c>
      <c r="E107" s="60" t="s">
        <v>45</v>
      </c>
      <c r="F107" s="65"/>
      <c r="G107" s="64"/>
      <c r="H107" s="58"/>
      <c r="I107" s="61"/>
    </row>
    <row r="108" spans="1:9" ht="17.399999999999999" x14ac:dyDescent="0.3">
      <c r="A108"/>
      <c r="B108" s="48">
        <v>19</v>
      </c>
      <c r="C108" s="118"/>
      <c r="D108" s="114" t="s">
        <v>20</v>
      </c>
      <c r="E108" s="60"/>
      <c r="F108" s="65"/>
      <c r="G108" s="64"/>
      <c r="H108" s="58"/>
      <c r="I108" s="61"/>
    </row>
    <row r="109" spans="1:9" ht="17.399999999999999" x14ac:dyDescent="0.3">
      <c r="A109"/>
      <c r="B109" s="48"/>
      <c r="C109" s="118" t="s">
        <v>231</v>
      </c>
      <c r="D109" s="115" t="s">
        <v>309</v>
      </c>
      <c r="E109" s="60" t="s">
        <v>79</v>
      </c>
      <c r="F109" s="65"/>
      <c r="G109" s="64"/>
      <c r="H109" s="58"/>
      <c r="I109" s="61"/>
    </row>
    <row r="110" spans="1:9" ht="17.399999999999999" x14ac:dyDescent="0.3">
      <c r="A110"/>
      <c r="B110" s="48"/>
      <c r="C110" s="118" t="s">
        <v>125</v>
      </c>
      <c r="D110" s="115" t="s">
        <v>310</v>
      </c>
      <c r="E110" s="60" t="s">
        <v>79</v>
      </c>
      <c r="F110" s="65"/>
      <c r="G110" s="64"/>
      <c r="H110" s="58"/>
      <c r="I110" s="61"/>
    </row>
    <row r="111" spans="1:9" ht="17.399999999999999" x14ac:dyDescent="0.3">
      <c r="A111"/>
      <c r="B111" s="48"/>
      <c r="C111" s="118" t="s">
        <v>126</v>
      </c>
      <c r="D111" s="115" t="s">
        <v>311</v>
      </c>
      <c r="E111" s="60" t="s">
        <v>79</v>
      </c>
      <c r="F111" s="65"/>
      <c r="G111" s="64"/>
      <c r="H111" s="58"/>
      <c r="I111" s="61"/>
    </row>
    <row r="112" spans="1:9" ht="17.399999999999999" x14ac:dyDescent="0.3">
      <c r="A112"/>
      <c r="B112" s="48">
        <v>20</v>
      </c>
      <c r="C112" s="118"/>
      <c r="D112" s="114" t="s">
        <v>21</v>
      </c>
      <c r="E112" s="60"/>
      <c r="F112" s="65"/>
      <c r="G112" s="64"/>
      <c r="H112" s="58"/>
      <c r="I112" s="61"/>
    </row>
    <row r="113" spans="1:9" ht="17.399999999999999" x14ac:dyDescent="0.3">
      <c r="A113"/>
      <c r="B113" s="48"/>
      <c r="C113" s="118" t="s">
        <v>86</v>
      </c>
      <c r="D113" s="115" t="s">
        <v>312</v>
      </c>
      <c r="E113" s="60" t="s">
        <v>36</v>
      </c>
      <c r="F113" s="65"/>
      <c r="G113" s="64"/>
      <c r="H113" s="58"/>
      <c r="I113" s="61"/>
    </row>
    <row r="114" spans="1:9" ht="17.399999999999999" x14ac:dyDescent="0.3">
      <c r="A114"/>
      <c r="B114" s="48"/>
      <c r="C114" s="118" t="s">
        <v>127</v>
      </c>
      <c r="D114" s="115" t="s">
        <v>313</v>
      </c>
      <c r="E114" s="60" t="s">
        <v>36</v>
      </c>
      <c r="F114" s="65"/>
      <c r="G114" s="64"/>
      <c r="H114" s="58"/>
      <c r="I114" s="61"/>
    </row>
    <row r="115" spans="1:9" ht="17.399999999999999" x14ac:dyDescent="0.3">
      <c r="A115"/>
      <c r="B115" s="48"/>
      <c r="C115" s="118" t="s">
        <v>128</v>
      </c>
      <c r="D115" s="115" t="s">
        <v>314</v>
      </c>
      <c r="E115" s="60" t="s">
        <v>36</v>
      </c>
      <c r="F115" s="65"/>
      <c r="G115" s="64"/>
      <c r="H115" s="58"/>
      <c r="I115" s="61"/>
    </row>
    <row r="116" spans="1:9" ht="17.399999999999999" x14ac:dyDescent="0.3">
      <c r="A116"/>
      <c r="B116" s="48"/>
      <c r="C116" s="118" t="s">
        <v>129</v>
      </c>
      <c r="D116" s="115" t="s">
        <v>315</v>
      </c>
      <c r="E116" s="60" t="s">
        <v>36</v>
      </c>
      <c r="F116" s="65"/>
      <c r="G116" s="64"/>
      <c r="H116" s="58"/>
      <c r="I116" s="61"/>
    </row>
    <row r="117" spans="1:9" ht="17.399999999999999" x14ac:dyDescent="0.3">
      <c r="A117"/>
      <c r="B117" s="48">
        <v>21</v>
      </c>
      <c r="C117" s="118"/>
      <c r="D117" s="114" t="s">
        <v>318</v>
      </c>
      <c r="E117" s="60"/>
      <c r="F117" s="65"/>
      <c r="G117" s="64"/>
      <c r="H117" s="58"/>
      <c r="I117" s="61"/>
    </row>
    <row r="118" spans="1:9" ht="17.399999999999999" x14ac:dyDescent="0.3">
      <c r="A118"/>
      <c r="B118" s="48"/>
      <c r="C118" s="118" t="s">
        <v>232</v>
      </c>
      <c r="D118" s="115" t="s">
        <v>319</v>
      </c>
      <c r="E118" s="60" t="s">
        <v>36</v>
      </c>
      <c r="F118" s="65"/>
      <c r="G118" s="64"/>
      <c r="H118" s="58"/>
      <c r="I118" s="61"/>
    </row>
    <row r="119" spans="1:9" ht="17.399999999999999" x14ac:dyDescent="0.3">
      <c r="A119"/>
      <c r="B119" s="48"/>
      <c r="C119" s="118" t="s">
        <v>85</v>
      </c>
      <c r="D119" s="115" t="s">
        <v>320</v>
      </c>
      <c r="E119" s="60" t="s">
        <v>36</v>
      </c>
      <c r="F119" s="65"/>
      <c r="G119" s="64"/>
      <c r="H119" s="58"/>
      <c r="I119" s="61"/>
    </row>
    <row r="120" spans="1:9" ht="17.399999999999999" x14ac:dyDescent="0.3">
      <c r="A120"/>
      <c r="B120" s="48">
        <v>22</v>
      </c>
      <c r="C120" s="118"/>
      <c r="D120" s="114" t="s">
        <v>323</v>
      </c>
      <c r="E120" s="60"/>
      <c r="F120" s="65"/>
      <c r="G120" s="64"/>
      <c r="H120" s="58"/>
      <c r="I120" s="61"/>
    </row>
    <row r="121" spans="1:9" ht="17.399999999999999" x14ac:dyDescent="0.3">
      <c r="A121"/>
      <c r="B121" s="48"/>
      <c r="C121" s="118" t="s">
        <v>233</v>
      </c>
      <c r="D121" s="115" t="s">
        <v>321</v>
      </c>
      <c r="E121" s="60" t="s">
        <v>11</v>
      </c>
      <c r="F121" s="65"/>
      <c r="G121" s="64"/>
      <c r="H121" s="58"/>
      <c r="I121" s="61"/>
    </row>
    <row r="122" spans="1:9" ht="17.399999999999999" x14ac:dyDescent="0.3">
      <c r="A122"/>
      <c r="B122" s="48"/>
      <c r="C122" s="118" t="s">
        <v>132</v>
      </c>
      <c r="D122" s="115" t="s">
        <v>322</v>
      </c>
      <c r="E122" s="60" t="s">
        <v>36</v>
      </c>
      <c r="F122" s="65"/>
      <c r="G122" s="64"/>
      <c r="H122" s="58"/>
      <c r="I122" s="61"/>
    </row>
    <row r="123" spans="1:9" ht="17.399999999999999" x14ac:dyDescent="0.3">
      <c r="A123"/>
      <c r="B123" s="48">
        <v>23</v>
      </c>
      <c r="C123" s="59"/>
      <c r="D123" s="114" t="s">
        <v>62</v>
      </c>
      <c r="E123" s="40"/>
      <c r="F123" s="53"/>
      <c r="G123" s="55"/>
      <c r="H123" s="56"/>
      <c r="I123" s="61"/>
    </row>
    <row r="124" spans="1:9" ht="17.399999999999999" x14ac:dyDescent="0.3">
      <c r="A124"/>
      <c r="B124" s="48"/>
      <c r="C124" s="59" t="s">
        <v>243</v>
      </c>
      <c r="D124" s="115" t="s">
        <v>46</v>
      </c>
      <c r="E124" s="40" t="s">
        <v>36</v>
      </c>
      <c r="F124" s="53"/>
      <c r="G124" s="55"/>
      <c r="H124" s="56"/>
      <c r="I124" s="62"/>
    </row>
    <row r="125" spans="1:9" ht="18" thickBot="1" x14ac:dyDescent="0.35">
      <c r="A125"/>
      <c r="B125" s="48"/>
      <c r="C125" s="59" t="s">
        <v>84</v>
      </c>
      <c r="D125" s="115" t="s">
        <v>47</v>
      </c>
      <c r="E125" s="40" t="s">
        <v>36</v>
      </c>
      <c r="F125" s="53"/>
      <c r="G125" s="64"/>
      <c r="H125" s="58"/>
      <c r="I125" s="61"/>
    </row>
    <row r="126" spans="1:9" ht="21.6" thickBot="1" x14ac:dyDescent="0.45">
      <c r="A126"/>
      <c r="B126" s="75"/>
      <c r="C126" s="76"/>
      <c r="D126" s="77"/>
      <c r="E126" s="78"/>
      <c r="F126" s="79"/>
      <c r="G126" s="643" t="s">
        <v>70</v>
      </c>
      <c r="H126" s="644"/>
      <c r="I126" s="134">
        <v>189980290.13567173</v>
      </c>
    </row>
    <row r="127" spans="1:9" x14ac:dyDescent="0.25">
      <c r="A127"/>
      <c r="B127"/>
      <c r="C127"/>
      <c r="D127"/>
      <c r="E127"/>
      <c r="F127"/>
      <c r="G127"/>
      <c r="H127"/>
      <c r="I127"/>
    </row>
    <row r="128" spans="1:9" ht="17.399999999999999" x14ac:dyDescent="0.3">
      <c r="A128"/>
      <c r="B128" s="114" t="s">
        <v>526</v>
      </c>
      <c r="C128"/>
      <c r="D128"/>
      <c r="E128"/>
      <c r="F128"/>
      <c r="G128"/>
      <c r="H128"/>
      <c r="I128"/>
    </row>
    <row r="129" spans="1:9" x14ac:dyDescent="0.25">
      <c r="A129"/>
      <c r="B129"/>
      <c r="C129"/>
      <c r="D129"/>
      <c r="E129"/>
      <c r="F129"/>
      <c r="G129"/>
      <c r="H129"/>
      <c r="I129"/>
    </row>
    <row r="130" spans="1:9" x14ac:dyDescent="0.25">
      <c r="A130"/>
      <c r="B130"/>
      <c r="C130"/>
      <c r="D130"/>
      <c r="E130"/>
      <c r="F130"/>
      <c r="G130"/>
      <c r="H130"/>
      <c r="I130"/>
    </row>
    <row r="131" spans="1:9" ht="22.8" x14ac:dyDescent="0.4">
      <c r="A131"/>
      <c r="B131"/>
      <c r="C131"/>
      <c r="D131"/>
      <c r="E131"/>
      <c r="F131"/>
      <c r="G131"/>
      <c r="H131"/>
      <c r="I131" s="153"/>
    </row>
    <row r="132" spans="1:9" x14ac:dyDescent="0.25">
      <c r="A132"/>
      <c r="B132"/>
      <c r="C132"/>
      <c r="D132"/>
      <c r="E132"/>
      <c r="F132"/>
      <c r="G132"/>
      <c r="H132"/>
      <c r="I132"/>
    </row>
    <row r="133" spans="1:9" x14ac:dyDescent="0.25">
      <c r="A133"/>
      <c r="B133"/>
      <c r="C133"/>
      <c r="D133"/>
      <c r="E133"/>
      <c r="F133"/>
      <c r="G133"/>
      <c r="H133"/>
      <c r="I133"/>
    </row>
    <row r="134" spans="1:9" x14ac:dyDescent="0.25">
      <c r="A134"/>
      <c r="B134"/>
      <c r="C134"/>
      <c r="D134"/>
      <c r="E134"/>
      <c r="F134"/>
      <c r="G134"/>
      <c r="H134"/>
      <c r="I134"/>
    </row>
    <row r="135" spans="1:9" x14ac:dyDescent="0.25">
      <c r="A135"/>
      <c r="B135"/>
      <c r="C135"/>
      <c r="D135"/>
      <c r="E135"/>
      <c r="F135"/>
      <c r="G135"/>
      <c r="H135"/>
      <c r="I135"/>
    </row>
    <row r="136" spans="1:9" x14ac:dyDescent="0.25">
      <c r="A136"/>
      <c r="B136"/>
      <c r="C136"/>
      <c r="D136"/>
      <c r="E136"/>
      <c r="F136"/>
      <c r="G136"/>
      <c r="H136"/>
      <c r="I136"/>
    </row>
    <row r="137" spans="1:9" x14ac:dyDescent="0.25">
      <c r="A137"/>
      <c r="B137"/>
      <c r="C137"/>
      <c r="D137"/>
      <c r="E137"/>
      <c r="F137"/>
      <c r="G137"/>
      <c r="H137"/>
      <c r="I137"/>
    </row>
    <row r="138" spans="1:9" x14ac:dyDescent="0.25">
      <c r="A138"/>
      <c r="B138"/>
      <c r="C138"/>
      <c r="D138"/>
      <c r="E138"/>
      <c r="F138"/>
      <c r="G138"/>
      <c r="H138"/>
      <c r="I138"/>
    </row>
    <row r="139" spans="1:9" x14ac:dyDescent="0.25">
      <c r="A139"/>
      <c r="B139"/>
      <c r="C139"/>
      <c r="D139"/>
      <c r="E139"/>
      <c r="F139"/>
      <c r="G139"/>
      <c r="H139"/>
      <c r="I139"/>
    </row>
    <row r="140" spans="1:9" x14ac:dyDescent="0.25">
      <c r="A140"/>
      <c r="B140"/>
      <c r="C140"/>
      <c r="D140"/>
      <c r="E140"/>
      <c r="F140"/>
      <c r="G140"/>
      <c r="H140"/>
      <c r="I140"/>
    </row>
    <row r="141" spans="1:9" x14ac:dyDescent="0.25">
      <c r="A141"/>
      <c r="B141"/>
      <c r="C141"/>
      <c r="D141"/>
      <c r="E141"/>
      <c r="F141"/>
      <c r="G141"/>
      <c r="H141"/>
      <c r="I141"/>
    </row>
    <row r="142" spans="1:9" x14ac:dyDescent="0.25">
      <c r="A142"/>
      <c r="B142"/>
      <c r="C142"/>
      <c r="D142"/>
      <c r="E142"/>
      <c r="F142"/>
      <c r="G142"/>
      <c r="H142"/>
      <c r="I142"/>
    </row>
    <row r="143" spans="1:9" x14ac:dyDescent="0.25">
      <c r="A143"/>
      <c r="B143"/>
      <c r="C143"/>
      <c r="D143"/>
      <c r="E143"/>
      <c r="F143"/>
      <c r="G143"/>
      <c r="H143"/>
      <c r="I143"/>
    </row>
    <row r="144" spans="1:9" x14ac:dyDescent="0.25">
      <c r="A144"/>
      <c r="B144"/>
      <c r="C144"/>
      <c r="D144"/>
      <c r="E144"/>
      <c r="F144"/>
      <c r="G144"/>
      <c r="H144"/>
      <c r="I144"/>
    </row>
    <row r="145" spans="1:9" x14ac:dyDescent="0.25">
      <c r="A145"/>
      <c r="B145"/>
      <c r="C145"/>
      <c r="D145"/>
      <c r="E145"/>
      <c r="F145"/>
      <c r="G145"/>
      <c r="H145"/>
      <c r="I145"/>
    </row>
    <row r="146" spans="1:9" x14ac:dyDescent="0.25">
      <c r="A146"/>
      <c r="B146"/>
      <c r="C146"/>
      <c r="D146"/>
      <c r="E146"/>
      <c r="F146"/>
      <c r="G146"/>
      <c r="H146"/>
      <c r="I146"/>
    </row>
    <row r="147" spans="1:9" x14ac:dyDescent="0.25">
      <c r="A147"/>
    </row>
    <row r="148" spans="1:9" x14ac:dyDescent="0.25">
      <c r="A148"/>
    </row>
    <row r="149" spans="1:9" x14ac:dyDescent="0.25">
      <c r="A149"/>
    </row>
    <row r="150" spans="1:9" x14ac:dyDescent="0.25">
      <c r="A150"/>
    </row>
    <row r="151" spans="1:9" x14ac:dyDescent="0.25">
      <c r="A151"/>
    </row>
    <row r="152" spans="1:9" x14ac:dyDescent="0.25">
      <c r="A152"/>
    </row>
    <row r="153" spans="1:9" x14ac:dyDescent="0.25">
      <c r="A153"/>
    </row>
    <row r="154" spans="1:9" x14ac:dyDescent="0.25">
      <c r="A154"/>
    </row>
    <row r="155" spans="1:9" x14ac:dyDescent="0.25">
      <c r="A155"/>
    </row>
    <row r="156" spans="1:9" x14ac:dyDescent="0.25">
      <c r="A156"/>
    </row>
    <row r="157" spans="1:9" x14ac:dyDescent="0.25">
      <c r="A157"/>
    </row>
    <row r="158" spans="1:9" x14ac:dyDescent="0.25">
      <c r="A158"/>
    </row>
    <row r="159" spans="1:9" x14ac:dyDescent="0.25">
      <c r="A159"/>
    </row>
    <row r="160" spans="1:9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9" x14ac:dyDescent="0.25">
      <c r="A177"/>
    </row>
    <row r="178" spans="1:9" x14ac:dyDescent="0.25">
      <c r="A178"/>
    </row>
    <row r="179" spans="1:9" x14ac:dyDescent="0.25">
      <c r="A179"/>
    </row>
    <row r="180" spans="1:9" x14ac:dyDescent="0.25">
      <c r="A180"/>
    </row>
    <row r="181" spans="1:9" x14ac:dyDescent="0.25">
      <c r="A181"/>
    </row>
    <row r="182" spans="1:9" x14ac:dyDescent="0.25">
      <c r="A182"/>
    </row>
    <row r="183" spans="1:9" x14ac:dyDescent="0.25">
      <c r="A183"/>
    </row>
    <row r="184" spans="1:9" x14ac:dyDescent="0.25">
      <c r="A184"/>
      <c r="B184"/>
      <c r="C184"/>
      <c r="D184"/>
      <c r="E184"/>
      <c r="F184"/>
      <c r="G184"/>
      <c r="H184"/>
      <c r="I184"/>
    </row>
    <row r="185" spans="1:9" x14ac:dyDescent="0.25">
      <c r="A185"/>
      <c r="B185"/>
      <c r="C185"/>
      <c r="D185"/>
      <c r="E185"/>
      <c r="F185"/>
      <c r="G185"/>
      <c r="H185"/>
      <c r="I185"/>
    </row>
    <row r="186" spans="1:9" x14ac:dyDescent="0.25">
      <c r="A186"/>
      <c r="B186"/>
      <c r="C186"/>
      <c r="D186"/>
      <c r="E186"/>
      <c r="F186"/>
      <c r="G186"/>
      <c r="H186"/>
      <c r="I186"/>
    </row>
    <row r="187" spans="1:9" x14ac:dyDescent="0.25">
      <c r="A187"/>
      <c r="B187"/>
      <c r="C187"/>
      <c r="D187"/>
      <c r="E187"/>
      <c r="F187"/>
      <c r="G187"/>
      <c r="H187"/>
      <c r="I187"/>
    </row>
    <row r="188" spans="1:9" x14ac:dyDescent="0.25">
      <c r="A188"/>
      <c r="B188"/>
      <c r="C188"/>
      <c r="D188"/>
      <c r="E188"/>
      <c r="F188"/>
      <c r="G188"/>
      <c r="H188"/>
      <c r="I188"/>
    </row>
    <row r="189" spans="1:9" x14ac:dyDescent="0.25">
      <c r="A189"/>
      <c r="B189"/>
      <c r="C189"/>
      <c r="D189"/>
      <c r="E189"/>
      <c r="F189"/>
      <c r="G189"/>
      <c r="H189"/>
      <c r="I189"/>
    </row>
    <row r="190" spans="1:9" x14ac:dyDescent="0.25">
      <c r="A190"/>
      <c r="B190"/>
      <c r="C190"/>
      <c r="D190"/>
      <c r="E190"/>
      <c r="F190"/>
      <c r="G190"/>
      <c r="H190"/>
      <c r="I190"/>
    </row>
    <row r="191" spans="1:9" x14ac:dyDescent="0.25">
      <c r="A191"/>
      <c r="B191"/>
      <c r="C191"/>
      <c r="D191"/>
      <c r="E191"/>
      <c r="F191"/>
      <c r="G191"/>
      <c r="H191"/>
      <c r="I191"/>
    </row>
    <row r="192" spans="1:9" x14ac:dyDescent="0.25">
      <c r="A192"/>
      <c r="B192"/>
      <c r="C192"/>
      <c r="D192"/>
      <c r="E192"/>
      <c r="F192"/>
      <c r="G192"/>
      <c r="H192"/>
      <c r="I192"/>
    </row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</sheetData>
  <mergeCells count="3">
    <mergeCell ref="C8:C10"/>
    <mergeCell ref="E8:E10"/>
    <mergeCell ref="G126:H1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3:AN101"/>
  <sheetViews>
    <sheetView view="pageBreakPreview" topLeftCell="A6" zoomScale="90" zoomScaleNormal="60" zoomScaleSheetLayoutView="90" workbookViewId="0">
      <selection activeCell="H45" sqref="H45"/>
    </sheetView>
  </sheetViews>
  <sheetFormatPr baseColWidth="10" defaultColWidth="11.44140625" defaultRowHeight="13.2" x14ac:dyDescent="0.25"/>
  <cols>
    <col min="1" max="1" width="3.6640625" style="80" customWidth="1"/>
    <col min="2" max="2" width="6.44140625" style="80" customWidth="1"/>
    <col min="3" max="3" width="78.33203125" style="80" customWidth="1"/>
    <col min="4" max="4" width="39.33203125" style="80" customWidth="1"/>
    <col min="5" max="5" width="13" style="80" customWidth="1"/>
    <col min="6" max="6" width="17" style="80" bestFit="1" customWidth="1"/>
    <col min="7" max="7" width="18" style="80" bestFit="1" customWidth="1"/>
    <col min="8" max="8" width="19" style="80" bestFit="1" customWidth="1"/>
    <col min="9" max="9" width="13" style="80" customWidth="1"/>
    <col min="10" max="10" width="10" style="80" customWidth="1"/>
    <col min="11" max="11" width="7.44140625" style="80" customWidth="1"/>
    <col min="12" max="12" width="6" style="80" customWidth="1"/>
    <col min="13" max="14" width="11.44140625" style="80" hidden="1" customWidth="1"/>
    <col min="15" max="15" width="7.88671875" style="80" customWidth="1"/>
    <col min="16" max="16" width="8.44140625" style="80" customWidth="1"/>
    <col min="17" max="18" width="11.44140625" style="80" customWidth="1"/>
    <col min="19" max="19" width="4.44140625" style="80" customWidth="1"/>
    <col min="20" max="20" width="5.88671875" style="80" customWidth="1"/>
    <col min="21" max="21" width="8.109375" style="80" customWidth="1"/>
    <col min="22" max="16384" width="11.44140625" style="80"/>
  </cols>
  <sheetData>
    <row r="3" spans="2:40" ht="21.75" customHeight="1" x14ac:dyDescent="0.25"/>
    <row r="4" spans="2:40" ht="27" customHeight="1" x14ac:dyDescent="0.25">
      <c r="B4" s="73"/>
      <c r="C4" s="4"/>
      <c r="D4" s="4"/>
      <c r="E4" s="3"/>
      <c r="F4" s="10"/>
      <c r="G4" s="5"/>
      <c r="H4" s="5"/>
      <c r="I4" s="5"/>
      <c r="J4" s="10"/>
      <c r="K4" s="10"/>
      <c r="L4" s="10"/>
      <c r="M4" s="10"/>
      <c r="N4" s="10"/>
      <c r="O4" s="10"/>
      <c r="P4" s="10"/>
      <c r="Q4" s="10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</row>
    <row r="5" spans="2:40" ht="27" customHeight="1" x14ac:dyDescent="0.25">
      <c r="B5" s="73"/>
      <c r="C5" s="11" t="s">
        <v>37</v>
      </c>
      <c r="D5" s="4"/>
      <c r="E5" s="3"/>
      <c r="F5" s="10"/>
      <c r="G5" s="5"/>
      <c r="H5" s="5"/>
      <c r="I5" s="5"/>
      <c r="J5" s="10"/>
      <c r="K5" s="10"/>
      <c r="L5" s="10"/>
      <c r="M5" s="10"/>
      <c r="N5" s="10"/>
      <c r="O5" s="10"/>
      <c r="P5" s="10"/>
      <c r="Q5" s="10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2:40" ht="27" customHeight="1" x14ac:dyDescent="0.3">
      <c r="B6" s="20" t="str">
        <f>'DATOS OBRA'!B6</f>
        <v>OBRA:  LABORATORIO INTERDISCIPLINARIO DE BIOMECANICA PARA LA INCLUSION</v>
      </c>
      <c r="C6" s="4"/>
      <c r="D6" s="4"/>
      <c r="E6" s="3"/>
      <c r="F6" s="10"/>
      <c r="G6" s="5"/>
      <c r="H6" s="5"/>
      <c r="I6" s="5"/>
      <c r="J6" s="10"/>
      <c r="K6" s="10"/>
      <c r="L6" s="10"/>
      <c r="M6" s="10"/>
      <c r="N6" s="10"/>
      <c r="O6" s="10"/>
      <c r="P6" s="10"/>
      <c r="Q6" s="10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2:40" ht="24.75" customHeight="1" x14ac:dyDescent="0.3">
      <c r="B7" s="20" t="str">
        <f>'DATOS OBRA'!B8</f>
        <v>UBICACIÓN: CENTRO UNIVERSITARIO ING R. HERRERA - AV INDEPENDECIA 1900 - SAN MIGUEL DE TUCUMAN - TUCUMÁN</v>
      </c>
      <c r="C7" s="3"/>
      <c r="D7" s="4"/>
      <c r="E7" s="3"/>
      <c r="F7" s="10"/>
      <c r="G7" s="5"/>
      <c r="H7" s="5"/>
      <c r="I7" s="9"/>
      <c r="J7" s="10"/>
      <c r="K7" s="10"/>
      <c r="L7" s="10"/>
      <c r="M7" s="10"/>
      <c r="N7" s="10"/>
      <c r="O7" s="10"/>
      <c r="P7" s="10"/>
      <c r="Q7" s="10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</row>
    <row r="8" spans="2:40" ht="33" customHeight="1" x14ac:dyDescent="0.3">
      <c r="B8" s="20" t="str">
        <f>'DATOS OBRA'!B10</f>
        <v>OBRA CIVIL</v>
      </c>
      <c r="C8" s="3"/>
      <c r="D8" s="4"/>
      <c r="E8" s="3"/>
      <c r="F8" s="10"/>
      <c r="G8" s="5"/>
      <c r="H8" s="5"/>
      <c r="I8" s="9"/>
      <c r="J8" s="10"/>
      <c r="K8" s="10"/>
      <c r="L8" s="10"/>
      <c r="M8" s="10"/>
      <c r="N8" s="10"/>
      <c r="O8" s="10"/>
      <c r="P8" s="10"/>
      <c r="Q8" s="10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</row>
    <row r="9" spans="2:40" ht="16.2" thickBot="1" x14ac:dyDescent="0.3">
      <c r="B9" s="6"/>
      <c r="C9" s="6"/>
      <c r="D9" s="12"/>
      <c r="E9" s="3"/>
      <c r="F9" s="10"/>
      <c r="G9" s="9"/>
      <c r="H9" s="9"/>
      <c r="I9" s="9"/>
      <c r="J9" s="10"/>
      <c r="K9" s="10"/>
      <c r="L9" s="10"/>
      <c r="M9" s="10"/>
      <c r="N9" s="10"/>
      <c r="O9" s="10"/>
      <c r="P9" s="10"/>
      <c r="Q9" s="10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2:40" ht="30.75" customHeight="1" x14ac:dyDescent="0.25">
      <c r="B10" s="646" t="s">
        <v>5</v>
      </c>
      <c r="C10" s="648" t="s">
        <v>17</v>
      </c>
      <c r="D10" s="650" t="s">
        <v>15</v>
      </c>
      <c r="E10" s="81" t="s">
        <v>38</v>
      </c>
      <c r="F10" s="652" t="s">
        <v>48</v>
      </c>
      <c r="G10" s="653"/>
      <c r="H10" s="654"/>
      <c r="I10" s="82"/>
      <c r="J10" s="10"/>
      <c r="K10" s="10"/>
      <c r="L10" s="10"/>
      <c r="M10" s="10"/>
      <c r="N10" s="10"/>
      <c r="O10" s="10"/>
      <c r="P10" s="10"/>
      <c r="Q10" s="10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2:40" ht="28.5" customHeight="1" thickBot="1" x14ac:dyDescent="0.3">
      <c r="B11" s="647"/>
      <c r="C11" s="649"/>
      <c r="D11" s="651"/>
      <c r="E11" s="83" t="s">
        <v>4</v>
      </c>
      <c r="F11" s="84">
        <v>1</v>
      </c>
      <c r="G11" s="85">
        <v>2</v>
      </c>
      <c r="H11" s="138">
        <v>3</v>
      </c>
      <c r="I11" s="94">
        <v>1</v>
      </c>
      <c r="J11" s="10"/>
      <c r="K11" s="10"/>
      <c r="L11" s="10"/>
      <c r="M11" s="10"/>
      <c r="N11" s="10"/>
      <c r="O11" s="10"/>
      <c r="P11" s="10"/>
      <c r="Q11" s="10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2:40" ht="25.5" customHeight="1" thickBot="1" x14ac:dyDescent="0.3">
      <c r="B12" s="116">
        <v>1</v>
      </c>
      <c r="C12" s="614" t="s">
        <v>60</v>
      </c>
      <c r="D12" s="117"/>
      <c r="E12" s="142"/>
      <c r="F12" s="131"/>
      <c r="G12" s="112"/>
      <c r="H12" s="123"/>
      <c r="I12" s="95">
        <f t="shared" ref="I12:I34" si="0">SUM(F12:H12)</f>
        <v>0</v>
      </c>
      <c r="J12" s="10"/>
      <c r="K12" s="10"/>
      <c r="L12" s="10"/>
      <c r="M12" s="10"/>
      <c r="N12" s="10"/>
      <c r="O12" s="10"/>
      <c r="P12" s="10"/>
      <c r="Q12" s="10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2:40" ht="25.5" customHeight="1" thickBot="1" x14ac:dyDescent="0.3">
      <c r="B13" s="116">
        <v>2</v>
      </c>
      <c r="C13" s="126" t="s">
        <v>110</v>
      </c>
      <c r="D13" s="117"/>
      <c r="E13" s="143"/>
      <c r="F13" s="132"/>
      <c r="G13" s="113"/>
      <c r="H13" s="96"/>
      <c r="I13" s="95">
        <f t="shared" si="0"/>
        <v>0</v>
      </c>
      <c r="J13" s="10"/>
      <c r="K13" s="10"/>
      <c r="L13" s="10"/>
      <c r="M13" s="10"/>
      <c r="N13" s="10"/>
      <c r="O13" s="10"/>
      <c r="P13" s="10"/>
      <c r="Q13" s="10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2:40" ht="25.5" customHeight="1" thickBot="1" x14ac:dyDescent="0.3">
      <c r="B14" s="116">
        <v>3</v>
      </c>
      <c r="C14" s="126" t="s">
        <v>67</v>
      </c>
      <c r="D14" s="117"/>
      <c r="E14" s="143"/>
      <c r="F14" s="132"/>
      <c r="G14" s="113"/>
      <c r="H14" s="96"/>
      <c r="I14" s="95">
        <f t="shared" si="0"/>
        <v>0</v>
      </c>
      <c r="J14" s="10"/>
      <c r="K14" s="10"/>
      <c r="L14" s="10"/>
      <c r="M14" s="10"/>
      <c r="N14" s="10"/>
      <c r="O14" s="10"/>
      <c r="P14" s="10"/>
      <c r="Q14" s="10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2:40" ht="25.5" customHeight="1" thickBot="1" x14ac:dyDescent="0.3">
      <c r="B15" s="116">
        <v>4</v>
      </c>
      <c r="C15" s="126" t="s">
        <v>83</v>
      </c>
      <c r="D15" s="117"/>
      <c r="E15" s="143"/>
      <c r="F15" s="132"/>
      <c r="G15" s="113"/>
      <c r="H15" s="97"/>
      <c r="I15" s="95">
        <f t="shared" si="0"/>
        <v>0</v>
      </c>
      <c r="J15" s="10"/>
      <c r="K15" s="10"/>
      <c r="L15" s="10"/>
      <c r="M15" s="10"/>
      <c r="N15" s="10"/>
      <c r="O15" s="10"/>
      <c r="P15" s="10"/>
      <c r="Q15" s="10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2:40" ht="25.5" customHeight="1" thickBot="1" x14ac:dyDescent="0.3">
      <c r="B16" s="116">
        <v>5</v>
      </c>
      <c r="C16" s="126" t="s">
        <v>101</v>
      </c>
      <c r="D16" s="117"/>
      <c r="E16" s="143"/>
      <c r="F16" s="132"/>
      <c r="G16" s="113"/>
      <c r="H16" s="97"/>
      <c r="I16" s="95">
        <f t="shared" si="0"/>
        <v>0</v>
      </c>
      <c r="J16" s="10"/>
      <c r="K16" s="10"/>
      <c r="L16" s="10"/>
      <c r="M16" s="10"/>
      <c r="N16" s="10"/>
      <c r="O16" s="10"/>
      <c r="P16" s="10"/>
      <c r="Q16" s="10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</row>
    <row r="17" spans="2:40" ht="25.5" customHeight="1" thickBot="1" x14ac:dyDescent="0.3">
      <c r="B17" s="116">
        <v>6</v>
      </c>
      <c r="C17" s="126" t="s">
        <v>253</v>
      </c>
      <c r="D17" s="117"/>
      <c r="E17" s="143"/>
      <c r="F17" s="132"/>
      <c r="G17" s="113"/>
      <c r="H17" s="97"/>
      <c r="I17" s="95">
        <f t="shared" si="0"/>
        <v>0</v>
      </c>
      <c r="J17" s="10"/>
      <c r="K17" s="10"/>
      <c r="L17" s="10"/>
      <c r="M17" s="10"/>
      <c r="N17" s="10"/>
      <c r="O17" s="10"/>
      <c r="P17" s="10"/>
      <c r="Q17" s="10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</row>
    <row r="18" spans="2:40" ht="25.5" customHeight="1" thickBot="1" x14ac:dyDescent="0.3">
      <c r="B18" s="116">
        <v>7</v>
      </c>
      <c r="C18" s="126" t="s">
        <v>250</v>
      </c>
      <c r="D18" s="117"/>
      <c r="E18" s="143"/>
      <c r="F18" s="132"/>
      <c r="G18" s="113"/>
      <c r="H18" s="97"/>
      <c r="I18" s="95">
        <f t="shared" si="0"/>
        <v>0</v>
      </c>
      <c r="J18" s="10"/>
      <c r="K18" s="10"/>
      <c r="L18" s="10"/>
      <c r="M18" s="10"/>
      <c r="N18" s="10"/>
      <c r="O18" s="10"/>
      <c r="P18" s="10"/>
      <c r="Q18" s="10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19" spans="2:40" ht="25.5" customHeight="1" thickBot="1" x14ac:dyDescent="0.3">
      <c r="B19" s="116">
        <v>8</v>
      </c>
      <c r="C19" s="126" t="s">
        <v>82</v>
      </c>
      <c r="D19" s="117"/>
      <c r="E19" s="143"/>
      <c r="F19" s="132"/>
      <c r="G19" s="113"/>
      <c r="H19" s="97"/>
      <c r="I19" s="95">
        <f t="shared" si="0"/>
        <v>0</v>
      </c>
      <c r="J19" s="10"/>
      <c r="K19" s="10"/>
      <c r="L19" s="10"/>
      <c r="M19" s="10"/>
      <c r="N19" s="10"/>
      <c r="O19" s="10"/>
      <c r="P19" s="10"/>
      <c r="Q19" s="10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</row>
    <row r="20" spans="2:40" ht="25.5" customHeight="1" thickBot="1" x14ac:dyDescent="0.3">
      <c r="B20" s="116">
        <v>9</v>
      </c>
      <c r="C20" s="126" t="s">
        <v>44</v>
      </c>
      <c r="D20" s="117"/>
      <c r="E20" s="143"/>
      <c r="F20" s="132"/>
      <c r="G20" s="113"/>
      <c r="H20" s="97"/>
      <c r="I20" s="95">
        <f t="shared" si="0"/>
        <v>0</v>
      </c>
      <c r="J20" s="10"/>
      <c r="K20" s="10"/>
      <c r="L20" s="10"/>
      <c r="M20" s="10"/>
      <c r="N20" s="10"/>
      <c r="O20" s="10"/>
      <c r="P20" s="10"/>
      <c r="Q20" s="10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</row>
    <row r="21" spans="2:40" ht="25.5" customHeight="1" thickBot="1" x14ac:dyDescent="0.3">
      <c r="B21" s="116">
        <v>10</v>
      </c>
      <c r="C21" s="129" t="s">
        <v>80</v>
      </c>
      <c r="D21" s="154"/>
      <c r="E21" s="143"/>
      <c r="F21" s="132"/>
      <c r="G21" s="113"/>
      <c r="H21" s="97"/>
      <c r="I21" s="95">
        <f t="shared" si="0"/>
        <v>0</v>
      </c>
      <c r="J21" s="10"/>
      <c r="K21" s="10"/>
      <c r="L21" s="10"/>
      <c r="M21" s="10"/>
      <c r="N21" s="10"/>
      <c r="O21" s="10"/>
      <c r="P21" s="10"/>
      <c r="Q21" s="10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</row>
    <row r="22" spans="2:40" ht="25.5" customHeight="1" thickBot="1" x14ac:dyDescent="0.3">
      <c r="B22" s="116">
        <v>11</v>
      </c>
      <c r="C22" s="126" t="s">
        <v>19</v>
      </c>
      <c r="D22" s="117"/>
      <c r="E22" s="143"/>
      <c r="F22" s="132"/>
      <c r="G22" s="113"/>
      <c r="H22" s="97"/>
      <c r="I22" s="95">
        <f t="shared" si="0"/>
        <v>0</v>
      </c>
      <c r="J22" s="10"/>
      <c r="K22" s="10"/>
      <c r="L22" s="10"/>
      <c r="M22" s="10"/>
      <c r="N22" s="10"/>
      <c r="O22" s="10"/>
      <c r="P22" s="10"/>
      <c r="Q22" s="10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</row>
    <row r="23" spans="2:40" ht="25.5" customHeight="1" thickBot="1" x14ac:dyDescent="0.3">
      <c r="B23" s="116">
        <v>12</v>
      </c>
      <c r="C23" s="129" t="s">
        <v>109</v>
      </c>
      <c r="D23" s="120"/>
      <c r="E23" s="143"/>
      <c r="F23" s="132"/>
      <c r="G23" s="113"/>
      <c r="H23" s="97"/>
      <c r="I23" s="95">
        <f t="shared" si="0"/>
        <v>0</v>
      </c>
      <c r="J23" s="10"/>
      <c r="K23" s="10"/>
      <c r="L23" s="10"/>
      <c r="M23" s="10"/>
      <c r="N23" s="10"/>
      <c r="O23" s="10"/>
      <c r="P23" s="10"/>
      <c r="Q23" s="10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</row>
    <row r="24" spans="2:40" ht="25.5" customHeight="1" thickBot="1" x14ac:dyDescent="0.3">
      <c r="B24" s="116">
        <v>13</v>
      </c>
      <c r="C24" s="129" t="s">
        <v>89</v>
      </c>
      <c r="D24" s="120"/>
      <c r="E24" s="143"/>
      <c r="F24" s="132"/>
      <c r="G24" s="113"/>
      <c r="H24" s="97"/>
      <c r="I24" s="95">
        <f t="shared" si="0"/>
        <v>0</v>
      </c>
      <c r="J24" s="10"/>
      <c r="K24" s="10"/>
      <c r="L24" s="10"/>
      <c r="M24" s="10"/>
      <c r="N24" s="10"/>
      <c r="O24" s="10"/>
      <c r="P24" s="10"/>
      <c r="Q24" s="10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</row>
    <row r="25" spans="2:40" ht="25.5" customHeight="1" thickBot="1" x14ac:dyDescent="0.3">
      <c r="B25" s="116">
        <v>14</v>
      </c>
      <c r="C25" s="129" t="s">
        <v>65</v>
      </c>
      <c r="D25" s="120"/>
      <c r="E25" s="143"/>
      <c r="F25" s="132"/>
      <c r="G25" s="113"/>
      <c r="H25" s="97"/>
      <c r="I25" s="95">
        <f t="shared" si="0"/>
        <v>0</v>
      </c>
      <c r="J25" s="10"/>
      <c r="K25" s="10"/>
      <c r="L25" s="10"/>
      <c r="M25" s="10"/>
      <c r="N25" s="10"/>
      <c r="O25" s="10"/>
      <c r="P25" s="10"/>
      <c r="Q25" s="10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</row>
    <row r="26" spans="2:40" ht="25.5" customHeight="1" thickBot="1" x14ac:dyDescent="0.3">
      <c r="B26" s="116">
        <v>15</v>
      </c>
      <c r="C26" s="129" t="s">
        <v>23</v>
      </c>
      <c r="D26" s="119"/>
      <c r="E26" s="143"/>
      <c r="F26" s="132"/>
      <c r="G26" s="113"/>
      <c r="H26" s="97"/>
      <c r="I26" s="95">
        <f t="shared" si="0"/>
        <v>0</v>
      </c>
      <c r="J26" s="10"/>
      <c r="K26" s="10"/>
      <c r="L26" s="10"/>
      <c r="M26" s="10"/>
      <c r="N26" s="10"/>
      <c r="O26" s="10"/>
      <c r="P26" s="10"/>
      <c r="Q26" s="10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</row>
    <row r="27" spans="2:40" ht="25.5" customHeight="1" thickBot="1" x14ac:dyDescent="0.3">
      <c r="B27" s="116">
        <v>16</v>
      </c>
      <c r="C27" s="129" t="s">
        <v>77</v>
      </c>
      <c r="D27" s="120"/>
      <c r="E27" s="143"/>
      <c r="F27" s="132"/>
      <c r="G27" s="113"/>
      <c r="H27" s="97"/>
      <c r="I27" s="95">
        <f t="shared" si="0"/>
        <v>0</v>
      </c>
      <c r="J27" s="10"/>
      <c r="K27" s="10"/>
      <c r="L27" s="10"/>
      <c r="M27" s="10"/>
      <c r="N27" s="10"/>
      <c r="O27" s="10"/>
      <c r="P27" s="10"/>
      <c r="Q27" s="10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</row>
    <row r="28" spans="2:40" ht="25.5" customHeight="1" thickBot="1" x14ac:dyDescent="0.3">
      <c r="B28" s="116">
        <v>17</v>
      </c>
      <c r="C28" s="129" t="s">
        <v>297</v>
      </c>
      <c r="D28" s="120"/>
      <c r="E28" s="143"/>
      <c r="F28" s="132"/>
      <c r="G28" s="113"/>
      <c r="H28" s="97"/>
      <c r="I28" s="95">
        <f t="shared" si="0"/>
        <v>0</v>
      </c>
      <c r="J28" s="10"/>
      <c r="K28" s="10"/>
      <c r="L28" s="10"/>
      <c r="M28" s="10"/>
      <c r="N28" s="10"/>
      <c r="O28" s="10"/>
      <c r="P28" s="10"/>
      <c r="Q28" s="10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</row>
    <row r="29" spans="2:40" ht="25.5" customHeight="1" thickBot="1" x14ac:dyDescent="0.3">
      <c r="B29" s="116">
        <v>18</v>
      </c>
      <c r="C29" s="129" t="s">
        <v>88</v>
      </c>
      <c r="D29" s="120"/>
      <c r="E29" s="143"/>
      <c r="F29" s="132"/>
      <c r="G29" s="113"/>
      <c r="H29" s="97"/>
      <c r="I29" s="95">
        <f t="shared" si="0"/>
        <v>0</v>
      </c>
      <c r="J29" s="10"/>
      <c r="K29" s="10"/>
      <c r="L29" s="10"/>
      <c r="M29" s="10"/>
      <c r="N29" s="10"/>
      <c r="O29" s="10"/>
      <c r="P29" s="10"/>
      <c r="Q29" s="10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</row>
    <row r="30" spans="2:40" ht="25.5" customHeight="1" thickBot="1" x14ac:dyDescent="0.3">
      <c r="B30" s="116">
        <v>19</v>
      </c>
      <c r="C30" s="129" t="s">
        <v>20</v>
      </c>
      <c r="D30" s="120"/>
      <c r="E30" s="143"/>
      <c r="F30" s="132"/>
      <c r="G30" s="113"/>
      <c r="H30" s="97"/>
      <c r="I30" s="95">
        <f t="shared" si="0"/>
        <v>0</v>
      </c>
      <c r="J30" s="10"/>
      <c r="K30" s="10"/>
      <c r="L30" s="10"/>
      <c r="M30" s="10"/>
      <c r="N30" s="10"/>
      <c r="O30" s="10"/>
      <c r="P30" s="10"/>
      <c r="Q30" s="10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</row>
    <row r="31" spans="2:40" ht="25.5" customHeight="1" thickBot="1" x14ac:dyDescent="0.3">
      <c r="B31" s="116">
        <v>20</v>
      </c>
      <c r="C31" s="126" t="s">
        <v>21</v>
      </c>
      <c r="D31" s="119"/>
      <c r="E31" s="143"/>
      <c r="F31" s="132"/>
      <c r="G31" s="113"/>
      <c r="H31" s="97"/>
      <c r="I31" s="95">
        <f t="shared" si="0"/>
        <v>0</v>
      </c>
      <c r="J31" s="10"/>
      <c r="K31" s="10"/>
      <c r="L31" s="10"/>
      <c r="M31" s="10"/>
      <c r="N31" s="10"/>
      <c r="O31" s="10"/>
      <c r="P31" s="10"/>
      <c r="Q31" s="10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</row>
    <row r="32" spans="2:40" ht="25.5" customHeight="1" thickBot="1" x14ac:dyDescent="0.3">
      <c r="B32" s="116">
        <v>21</v>
      </c>
      <c r="C32" s="126" t="s">
        <v>318</v>
      </c>
      <c r="D32" s="119"/>
      <c r="E32" s="143"/>
      <c r="F32" s="132"/>
      <c r="G32" s="113"/>
      <c r="H32" s="97"/>
      <c r="I32" s="95">
        <f t="shared" si="0"/>
        <v>0</v>
      </c>
      <c r="J32" s="10"/>
      <c r="K32" s="10"/>
      <c r="L32" s="10"/>
      <c r="M32" s="10"/>
      <c r="N32" s="10"/>
      <c r="O32" s="10"/>
      <c r="P32" s="10"/>
      <c r="Q32" s="10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</row>
    <row r="33" spans="1:40" ht="25.5" customHeight="1" thickBot="1" x14ac:dyDescent="0.3">
      <c r="B33" s="116">
        <v>22</v>
      </c>
      <c r="C33" s="126" t="s">
        <v>323</v>
      </c>
      <c r="D33" s="119"/>
      <c r="E33" s="143"/>
      <c r="F33" s="132"/>
      <c r="G33" s="113"/>
      <c r="H33" s="97"/>
      <c r="I33" s="95">
        <f t="shared" si="0"/>
        <v>0</v>
      </c>
      <c r="J33" s="10"/>
      <c r="K33" s="10"/>
      <c r="L33" s="10"/>
      <c r="M33" s="10"/>
      <c r="N33" s="10"/>
      <c r="O33" s="10"/>
      <c r="P33" s="10"/>
      <c r="Q33" s="10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</row>
    <row r="34" spans="1:40" ht="25.5" customHeight="1" thickBot="1" x14ac:dyDescent="0.3">
      <c r="B34" s="137">
        <v>23</v>
      </c>
      <c r="C34" s="130" t="s">
        <v>62</v>
      </c>
      <c r="D34" s="122"/>
      <c r="E34" s="144"/>
      <c r="F34" s="139"/>
      <c r="G34" s="140"/>
      <c r="H34" s="141"/>
      <c r="I34" s="95">
        <f t="shared" si="0"/>
        <v>0</v>
      </c>
      <c r="J34" s="10"/>
      <c r="K34" s="10"/>
      <c r="L34" s="10"/>
      <c r="M34" s="10"/>
      <c r="N34" s="10"/>
      <c r="O34" s="10"/>
      <c r="P34" s="10"/>
      <c r="Q34" s="10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</row>
    <row r="35" spans="1:40" ht="25.5" customHeight="1" x14ac:dyDescent="0.25">
      <c r="D35" s="13"/>
      <c r="J35" s="10"/>
      <c r="K35" s="10"/>
      <c r="L35" s="10"/>
      <c r="M35" s="10"/>
      <c r="N35" s="10"/>
      <c r="O35" s="10"/>
      <c r="P35" s="10"/>
      <c r="Q35" s="10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</row>
    <row r="36" spans="1:40" ht="25.5" customHeight="1" x14ac:dyDescent="0.3">
      <c r="B36" s="68"/>
      <c r="C36" s="86" t="s">
        <v>68</v>
      </c>
      <c r="D36" s="87"/>
      <c r="E36" s="88"/>
      <c r="F36" s="8"/>
      <c r="G36" s="8"/>
      <c r="H36" s="7"/>
      <c r="I36" s="10"/>
      <c r="J36" s="10"/>
      <c r="K36" s="10"/>
      <c r="L36" s="10"/>
      <c r="M36" s="10"/>
      <c r="N36" s="10"/>
      <c r="O36" s="10"/>
      <c r="P36" s="10"/>
      <c r="Q36" s="10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</row>
    <row r="37" spans="1:40" ht="25.5" customHeight="1" thickBot="1" x14ac:dyDescent="0.3">
      <c r="B37" s="68"/>
      <c r="C37" s="69"/>
      <c r="E37" s="89">
        <f>SUM(E12:E34)</f>
        <v>0</v>
      </c>
      <c r="F37" s="98"/>
      <c r="G37" s="98"/>
      <c r="H37" s="98"/>
      <c r="I37" s="645"/>
      <c r="J37" s="10"/>
      <c r="K37" s="10"/>
      <c r="L37" s="10"/>
      <c r="M37" s="10"/>
      <c r="N37" s="10"/>
      <c r="O37" s="10"/>
      <c r="P37" s="10"/>
      <c r="Q37" s="10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</row>
    <row r="38" spans="1:40" ht="25.5" customHeight="1" x14ac:dyDescent="0.25">
      <c r="A38" s="90"/>
      <c r="B38" s="68"/>
      <c r="C38" s="90"/>
      <c r="D38" s="99" t="s">
        <v>51</v>
      </c>
      <c r="E38" s="91"/>
      <c r="F38" s="100">
        <f>SUMPRODUCT($D12:$D34,F12:F34)/100</f>
        <v>0</v>
      </c>
      <c r="G38" s="101">
        <f>SUMPRODUCT($D12:$D34,G12:G34)/100</f>
        <v>0</v>
      </c>
      <c r="H38" s="148">
        <f>SUMPRODUCT($D12:$D34,H12:H34)/100</f>
        <v>0</v>
      </c>
      <c r="I38" s="645"/>
      <c r="J38" s="10"/>
      <c r="K38" s="10"/>
      <c r="L38" s="10"/>
      <c r="M38" s="10"/>
      <c r="N38" s="10"/>
      <c r="O38" s="10"/>
      <c r="P38" s="10"/>
      <c r="Q38" s="10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</row>
    <row r="39" spans="1:40" ht="25.5" customHeight="1" thickBot="1" x14ac:dyDescent="0.3">
      <c r="A39" s="90"/>
      <c r="B39" s="68"/>
      <c r="C39" s="90"/>
      <c r="D39" s="99" t="s">
        <v>39</v>
      </c>
      <c r="E39" s="91"/>
      <c r="F39" s="104">
        <f>+F38</f>
        <v>0</v>
      </c>
      <c r="G39" s="105">
        <f>+F39+G38</f>
        <v>0</v>
      </c>
      <c r="H39" s="149"/>
      <c r="I39" s="74"/>
      <c r="J39" s="10"/>
      <c r="K39" s="10"/>
      <c r="L39" s="10"/>
      <c r="M39" s="10"/>
      <c r="N39" s="10"/>
      <c r="O39" s="10"/>
      <c r="P39" s="10"/>
      <c r="Q39" s="10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</row>
    <row r="40" spans="1:40" ht="25.5" customHeight="1" x14ac:dyDescent="0.25">
      <c r="A40" s="90"/>
      <c r="B40" s="68"/>
      <c r="C40" s="69"/>
      <c r="D40" s="99" t="s">
        <v>49</v>
      </c>
      <c r="E40" s="91"/>
      <c r="F40" s="102"/>
      <c r="G40" s="103"/>
      <c r="H40" s="150"/>
      <c r="I40" s="645"/>
      <c r="J40" s="10"/>
      <c r="K40" s="10"/>
      <c r="L40" s="10"/>
      <c r="M40" s="10"/>
      <c r="N40" s="10"/>
      <c r="O40" s="10"/>
      <c r="P40" s="10"/>
      <c r="Q40" s="10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</row>
    <row r="41" spans="1:40" ht="25.5" customHeight="1" thickBot="1" x14ac:dyDescent="0.3">
      <c r="A41" s="90"/>
      <c r="B41" s="68"/>
      <c r="C41" s="69"/>
      <c r="D41" s="99" t="s">
        <v>40</v>
      </c>
      <c r="E41" s="91"/>
      <c r="F41" s="125"/>
      <c r="G41" s="124"/>
      <c r="H41" s="151"/>
      <c r="I41" s="645"/>
      <c r="J41" s="10"/>
      <c r="K41" s="10"/>
      <c r="L41" s="10"/>
      <c r="M41" s="10"/>
      <c r="N41" s="10"/>
      <c r="O41" s="10"/>
      <c r="P41" s="10"/>
      <c r="Q41" s="10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</row>
    <row r="42" spans="1:40" ht="25.5" customHeight="1" thickBot="1" x14ac:dyDescent="0.3">
      <c r="A42" s="90"/>
      <c r="B42" s="68"/>
      <c r="C42" s="90"/>
      <c r="D42" s="72" t="s">
        <v>50</v>
      </c>
      <c r="E42" s="91"/>
      <c r="F42" s="106">
        <v>1</v>
      </c>
      <c r="G42" s="107">
        <v>2</v>
      </c>
      <c r="H42" s="133">
        <v>4</v>
      </c>
      <c r="I42" s="10"/>
      <c r="J42" s="10"/>
      <c r="K42" s="10"/>
      <c r="L42" s="10"/>
      <c r="M42" s="10"/>
      <c r="N42" s="10"/>
      <c r="O42" s="10"/>
      <c r="P42" s="10"/>
      <c r="Q42" s="10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</row>
    <row r="43" spans="1:40" ht="25.5" customHeight="1" thickBot="1" x14ac:dyDescent="0.3">
      <c r="A43" s="90"/>
      <c r="B43" s="68"/>
      <c r="C43" s="90"/>
      <c r="D43" s="99" t="s">
        <v>41</v>
      </c>
      <c r="E43" s="91"/>
      <c r="I43" s="10"/>
      <c r="J43" s="10"/>
      <c r="K43" s="10"/>
      <c r="L43" s="10"/>
      <c r="M43" s="10"/>
      <c r="N43" s="10"/>
      <c r="O43" s="10"/>
      <c r="P43" s="10"/>
      <c r="Q43" s="10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</row>
    <row r="44" spans="1:40" ht="15.6" x14ac:dyDescent="0.25">
      <c r="A44" s="90"/>
      <c r="B44" s="68"/>
      <c r="C44" s="90"/>
      <c r="D44" s="108" t="s">
        <v>52</v>
      </c>
      <c r="E44" s="109"/>
      <c r="F44" s="109">
        <f t="shared" ref="F44:H44" si="1">+F38</f>
        <v>0</v>
      </c>
      <c r="G44" s="109">
        <f t="shared" si="1"/>
        <v>0</v>
      </c>
      <c r="H44" s="109">
        <f t="shared" si="1"/>
        <v>0</v>
      </c>
      <c r="I44" s="10"/>
      <c r="J44" s="10"/>
      <c r="K44" s="10"/>
      <c r="L44" s="10"/>
      <c r="M44" s="10"/>
      <c r="N44" s="10"/>
      <c r="O44" s="10"/>
      <c r="P44" s="10"/>
      <c r="Q44" s="10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</row>
    <row r="45" spans="1:40" ht="16.2" thickBot="1" x14ac:dyDescent="0.3">
      <c r="A45" s="90"/>
      <c r="B45" s="68"/>
      <c r="C45" s="69"/>
      <c r="D45" s="110" t="s">
        <v>42</v>
      </c>
      <c r="E45" s="111"/>
      <c r="F45" s="111">
        <f t="shared" ref="F45:G45" si="2">+F44+E45</f>
        <v>0</v>
      </c>
      <c r="G45" s="111">
        <f t="shared" si="2"/>
        <v>0</v>
      </c>
      <c r="H45" s="111"/>
      <c r="I45" s="10"/>
      <c r="J45" s="10"/>
      <c r="K45" s="10"/>
      <c r="L45" s="10"/>
      <c r="M45" s="10"/>
      <c r="N45" s="10"/>
      <c r="O45" s="10"/>
      <c r="P45" s="10"/>
      <c r="Q45" s="10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</row>
    <row r="46" spans="1:40" ht="25.5" customHeight="1" x14ac:dyDescent="0.25">
      <c r="A46" s="90"/>
      <c r="B46" s="68"/>
      <c r="C46" s="69"/>
      <c r="D46" s="72"/>
      <c r="E46" s="91"/>
      <c r="G46" s="8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</row>
    <row r="47" spans="1:40" ht="25.5" customHeight="1" x14ac:dyDescent="0.25">
      <c r="A47" s="90"/>
      <c r="B47" s="68"/>
      <c r="C47" s="69"/>
      <c r="D47" s="72"/>
      <c r="E47" s="91"/>
      <c r="F47" s="10"/>
      <c r="G47" s="8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</row>
    <row r="48" spans="1:40" x14ac:dyDescent="0.25">
      <c r="A48" s="90"/>
      <c r="B48" s="70"/>
      <c r="C48" s="70"/>
      <c r="D48" s="70"/>
      <c r="E48" s="7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</row>
    <row r="49" spans="1:40" ht="15.6" x14ac:dyDescent="0.25">
      <c r="A49" s="90"/>
      <c r="B49" s="70"/>
      <c r="C49" s="70"/>
      <c r="D49" s="72"/>
      <c r="E49" s="91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645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</row>
    <row r="50" spans="1:40" ht="15.6" x14ac:dyDescent="0.25">
      <c r="A50" s="90"/>
      <c r="B50" s="70"/>
      <c r="C50" s="70"/>
      <c r="D50" s="72"/>
      <c r="E50" s="91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645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</row>
    <row r="51" spans="1:40" x14ac:dyDescent="0.25">
      <c r="A51" s="90"/>
      <c r="B51" s="70"/>
      <c r="C51" s="70"/>
      <c r="D51" s="70"/>
      <c r="E51" s="70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645"/>
      <c r="S51" s="3"/>
      <c r="T51" s="3"/>
      <c r="U51" s="93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3"/>
    </row>
    <row r="52" spans="1:40" ht="21" customHeight="1" x14ac:dyDescent="0.25">
      <c r="A52" s="90"/>
      <c r="B52" s="70"/>
      <c r="C52" s="70"/>
      <c r="D52" s="70"/>
      <c r="E52" s="70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645"/>
      <c r="S52" s="3"/>
      <c r="T52" s="3"/>
      <c r="U52" s="71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3"/>
    </row>
    <row r="53" spans="1:40" x14ac:dyDescent="0.25">
      <c r="A53" s="90"/>
      <c r="B53" s="70"/>
      <c r="C53" s="70"/>
      <c r="D53" s="70"/>
      <c r="E53" s="70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</row>
    <row r="54" spans="1:40" x14ac:dyDescent="0.25">
      <c r="A54" s="90"/>
      <c r="B54" s="70"/>
      <c r="C54" s="70"/>
      <c r="D54" s="70"/>
      <c r="E54" s="7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</row>
    <row r="55" spans="1:40" x14ac:dyDescent="0.25">
      <c r="A55" s="90"/>
      <c r="B55" s="70"/>
      <c r="C55" s="70"/>
      <c r="D55" s="70"/>
      <c r="E55" s="7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</row>
    <row r="56" spans="1:40" x14ac:dyDescent="0.25">
      <c r="A56" s="90"/>
      <c r="B56" s="70"/>
      <c r="C56" s="70"/>
      <c r="D56" s="70"/>
      <c r="E56" s="7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0" x14ac:dyDescent="0.25">
      <c r="B57" s="3"/>
      <c r="C57" s="3"/>
      <c r="D57" s="3"/>
      <c r="E57" s="3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0" x14ac:dyDescent="0.25">
      <c r="B58" s="3"/>
      <c r="C58" s="3"/>
      <c r="D58" s="3"/>
      <c r="E58" s="3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x14ac:dyDescent="0.25">
      <c r="B59" s="3"/>
      <c r="C59" s="3"/>
      <c r="D59" s="3"/>
      <c r="E59" s="3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</row>
    <row r="60" spans="1:40" x14ac:dyDescent="0.25">
      <c r="B60" s="3"/>
      <c r="C60" s="3"/>
      <c r="D60" s="3"/>
      <c r="E60" s="3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</row>
    <row r="61" spans="1:40" x14ac:dyDescent="0.25">
      <c r="B61" s="3"/>
      <c r="C61" s="3"/>
      <c r="D61" s="3"/>
      <c r="E61" s="3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</row>
    <row r="62" spans="1:40" x14ac:dyDescent="0.25">
      <c r="B62" s="3"/>
      <c r="C62" s="3"/>
      <c r="D62" s="3"/>
      <c r="E62" s="3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</row>
    <row r="63" spans="1:40" x14ac:dyDescent="0.25">
      <c r="B63" s="3"/>
      <c r="C63" s="3"/>
      <c r="D63" s="3"/>
      <c r="E63" s="3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</row>
    <row r="64" spans="1:40" x14ac:dyDescent="0.25">
      <c r="B64" s="3"/>
      <c r="C64" s="3"/>
      <c r="D64" s="3"/>
      <c r="E64" s="3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</row>
    <row r="65" spans="2:40" x14ac:dyDescent="0.25">
      <c r="B65" s="3"/>
      <c r="C65" s="3"/>
      <c r="D65" s="3"/>
      <c r="E65" s="3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</row>
    <row r="66" spans="2:40" x14ac:dyDescent="0.25">
      <c r="B66" s="3"/>
      <c r="C66" s="3"/>
      <c r="D66" s="3"/>
      <c r="E66" s="3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</row>
    <row r="67" spans="2:40" x14ac:dyDescent="0.25">
      <c r="B67" s="3"/>
      <c r="C67" s="3"/>
      <c r="D67" s="3"/>
      <c r="E67" s="3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</row>
    <row r="68" spans="2:40" x14ac:dyDescent="0.25">
      <c r="B68" s="3"/>
      <c r="C68" s="3"/>
      <c r="D68" s="3"/>
      <c r="E68" s="3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</row>
    <row r="69" spans="2:40" x14ac:dyDescent="0.25">
      <c r="B69" s="3"/>
      <c r="C69" s="3"/>
      <c r="D69" s="3"/>
      <c r="E69" s="3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</row>
    <row r="70" spans="2:40" x14ac:dyDescent="0.25">
      <c r="B70" s="3"/>
      <c r="C70" s="3"/>
      <c r="D70" s="3"/>
      <c r="E70" s="3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</row>
    <row r="71" spans="2:40" x14ac:dyDescent="0.25">
      <c r="B71" s="3"/>
      <c r="C71" s="3"/>
      <c r="D71" s="3"/>
      <c r="E71" s="3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</row>
    <row r="72" spans="2:40" x14ac:dyDescent="0.25">
      <c r="B72" s="3"/>
      <c r="C72" s="3"/>
      <c r="D72" s="3"/>
      <c r="E72" s="3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</row>
    <row r="73" spans="2:40" x14ac:dyDescent="0.25">
      <c r="B73" s="3"/>
      <c r="C73" s="3"/>
      <c r="D73" s="3"/>
      <c r="E73" s="3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</row>
    <row r="74" spans="2:40" x14ac:dyDescent="0.25">
      <c r="B74" s="3"/>
      <c r="C74" s="3"/>
      <c r="D74" s="3"/>
      <c r="E74" s="3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</row>
    <row r="75" spans="2:40" x14ac:dyDescent="0.25">
      <c r="B75" s="3"/>
      <c r="C75" s="3"/>
      <c r="D75" s="3"/>
      <c r="E75" s="3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</row>
    <row r="76" spans="2:40" x14ac:dyDescent="0.25">
      <c r="B76" s="3"/>
      <c r="C76" s="3"/>
      <c r="D76" s="3"/>
      <c r="E76" s="3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</row>
    <row r="77" spans="2:40" x14ac:dyDescent="0.25">
      <c r="B77" s="3"/>
      <c r="C77" s="3"/>
      <c r="D77" s="3"/>
      <c r="E77" s="3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</row>
    <row r="78" spans="2:40" x14ac:dyDescent="0.25">
      <c r="B78" s="3"/>
      <c r="C78" s="3"/>
      <c r="D78" s="3"/>
      <c r="E78" s="3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</row>
    <row r="79" spans="2:40" x14ac:dyDescent="0.25">
      <c r="B79" s="3"/>
      <c r="C79" s="3"/>
      <c r="D79" s="3"/>
      <c r="E79" s="3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</row>
    <row r="80" spans="2:40" x14ac:dyDescent="0.25">
      <c r="B80" s="3"/>
      <c r="C80" s="3"/>
      <c r="D80" s="3"/>
      <c r="E80" s="3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</row>
    <row r="81" spans="2:40" x14ac:dyDescent="0.25">
      <c r="B81" s="3"/>
      <c r="C81" s="3"/>
      <c r="D81" s="3"/>
      <c r="E81" s="3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</row>
    <row r="82" spans="2:40" x14ac:dyDescent="0.25">
      <c r="B82" s="3"/>
      <c r="C82" s="3"/>
      <c r="D82" s="3"/>
      <c r="E82" s="3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2:40" x14ac:dyDescent="0.25">
      <c r="B83" s="3"/>
      <c r="C83" s="3"/>
      <c r="D83" s="3"/>
      <c r="E83" s="3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2:40" x14ac:dyDescent="0.25">
      <c r="B84" s="3"/>
      <c r="C84" s="3"/>
      <c r="D84" s="3"/>
      <c r="E84" s="3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2:40" x14ac:dyDescent="0.25">
      <c r="B85" s="3"/>
      <c r="C85" s="3"/>
      <c r="D85" s="3"/>
      <c r="E85" s="3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2:40" x14ac:dyDescent="0.25">
      <c r="B86" s="3"/>
      <c r="C86" s="3"/>
      <c r="D86" s="3"/>
      <c r="E86" s="3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2:40" x14ac:dyDescent="0.25">
      <c r="B87" s="3"/>
      <c r="C87" s="3"/>
      <c r="D87" s="3"/>
      <c r="E87" s="3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2:40" x14ac:dyDescent="0.25">
      <c r="B88" s="3"/>
      <c r="C88" s="3"/>
      <c r="D88" s="3"/>
      <c r="E88" s="3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2:40" x14ac:dyDescent="0.25">
      <c r="B89" s="3"/>
      <c r="C89" s="3"/>
      <c r="D89" s="3"/>
      <c r="E89" s="3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2:40" x14ac:dyDescent="0.25">
      <c r="B90" s="3"/>
      <c r="C90" s="3"/>
      <c r="D90" s="3"/>
      <c r="E90" s="3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</row>
    <row r="91" spans="2:40" x14ac:dyDescent="0.25">
      <c r="B91" s="3"/>
      <c r="C91" s="3"/>
      <c r="D91" s="3"/>
      <c r="E91" s="3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</row>
    <row r="92" spans="2:40" x14ac:dyDescent="0.25">
      <c r="B92" s="3"/>
      <c r="C92" s="3"/>
      <c r="D92" s="3"/>
      <c r="E92" s="3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</row>
    <row r="93" spans="2:40" x14ac:dyDescent="0.25">
      <c r="B93" s="3"/>
      <c r="C93" s="3"/>
      <c r="D93" s="3"/>
      <c r="E93" s="3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</row>
    <row r="94" spans="2:40" x14ac:dyDescent="0.25">
      <c r="B94" s="3"/>
      <c r="C94" s="3"/>
      <c r="D94" s="3"/>
      <c r="E94" s="3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</row>
    <row r="95" spans="2:40" x14ac:dyDescent="0.25">
      <c r="B95" s="3"/>
      <c r="C95" s="3"/>
      <c r="D95" s="3"/>
      <c r="E95" s="3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</row>
    <row r="96" spans="2:40" x14ac:dyDescent="0.25">
      <c r="B96" s="3"/>
      <c r="C96" s="3"/>
      <c r="D96" s="3"/>
      <c r="E96" s="3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</row>
    <row r="97" spans="2:40" x14ac:dyDescent="0.25">
      <c r="B97" s="3"/>
      <c r="C97" s="3"/>
      <c r="D97" s="3"/>
      <c r="E97" s="3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</row>
    <row r="98" spans="2:40" x14ac:dyDescent="0.25">
      <c r="B98" s="3"/>
      <c r="C98" s="3"/>
      <c r="D98" s="3"/>
      <c r="E98" s="3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</row>
    <row r="99" spans="2:40" x14ac:dyDescent="0.25">
      <c r="B99" s="3"/>
      <c r="C99" s="3"/>
      <c r="D99" s="3"/>
      <c r="E99" s="3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</row>
    <row r="100" spans="2:40" x14ac:dyDescent="0.25">
      <c r="B100" s="3"/>
      <c r="C100" s="3"/>
      <c r="D100" s="3"/>
      <c r="E100" s="3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</row>
    <row r="101" spans="2:40" x14ac:dyDescent="0.25">
      <c r="B101" s="3"/>
      <c r="C101" s="3"/>
      <c r="D101" s="3"/>
      <c r="E101" s="3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</row>
  </sheetData>
  <mergeCells count="8">
    <mergeCell ref="R51:R52"/>
    <mergeCell ref="B10:B11"/>
    <mergeCell ref="C10:C11"/>
    <mergeCell ref="D10:D11"/>
    <mergeCell ref="I37:I38"/>
    <mergeCell ref="I40:I41"/>
    <mergeCell ref="R49:R50"/>
    <mergeCell ref="F10:H10"/>
  </mergeCells>
  <phoneticPr fontId="37" type="noConversion"/>
  <printOptions horizontalCentered="1" verticalCentered="1"/>
  <pageMargins left="0.31496062992125984" right="0.31496062992125984" top="0.35433070866141736" bottom="0.35433070866141736" header="0" footer="0"/>
  <pageSetup paperSize="8" scale="54" orientation="landscape" r:id="rId1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6:Q27"/>
  <sheetViews>
    <sheetView tabSelected="1" topLeftCell="A7" workbookViewId="0">
      <selection activeCell="P10" sqref="P10"/>
    </sheetView>
  </sheetViews>
  <sheetFormatPr baseColWidth="10" defaultColWidth="11.44140625" defaultRowHeight="13.2" x14ac:dyDescent="0.25"/>
  <cols>
    <col min="2" max="2" width="9" customWidth="1"/>
    <col min="3" max="14" width="7.6640625" customWidth="1"/>
  </cols>
  <sheetData>
    <row r="6" spans="1:17" ht="17.399999999999999" x14ac:dyDescent="0.25">
      <c r="A6" s="73" t="s">
        <v>56</v>
      </c>
      <c r="B6" s="11"/>
      <c r="C6" s="4"/>
    </row>
    <row r="7" spans="1:17" ht="13.8" x14ac:dyDescent="0.25">
      <c r="A7" s="17" t="str">
        <f>'DATOS OBRA'!B6</f>
        <v>OBRA:  LABORATORIO INTERDISCIPLINARIO DE BIOMECANICA PARA LA INCLUSION</v>
      </c>
      <c r="B7" s="4"/>
      <c r="C7" s="4"/>
      <c r="D7" s="16"/>
      <c r="E7" s="16"/>
      <c r="F7" s="16"/>
      <c r="G7" s="16"/>
      <c r="H7" s="16"/>
      <c r="I7" s="16"/>
      <c r="J7" s="16"/>
      <c r="K7" s="16"/>
      <c r="L7" s="16"/>
    </row>
    <row r="8" spans="1:17" ht="13.8" x14ac:dyDescent="0.25">
      <c r="A8" s="17" t="str">
        <f>'DATOS OBRA'!B8</f>
        <v>UBICACIÓN: CENTRO UNIVERSITARIO ING R. HERRERA - AV INDEPENDECIA 1900 - SAN MIGUEL DE TUCUMAN - TUCUMÁN</v>
      </c>
      <c r="B8" s="127"/>
      <c r="C8" s="4"/>
      <c r="D8" s="16"/>
      <c r="E8" s="16"/>
      <c r="F8" s="16"/>
      <c r="G8" s="16"/>
      <c r="H8" s="16"/>
      <c r="I8" s="16"/>
      <c r="J8" s="16"/>
      <c r="K8" s="16"/>
      <c r="L8" s="16"/>
    </row>
    <row r="9" spans="1:17" ht="13.8" x14ac:dyDescent="0.25">
      <c r="A9" s="17" t="str">
        <f>'DATOS OBRA'!B10</f>
        <v>OBRA CIVIL</v>
      </c>
      <c r="B9" s="127"/>
      <c r="C9" s="4"/>
      <c r="D9" s="16"/>
      <c r="E9" s="16"/>
      <c r="F9" s="16"/>
      <c r="G9" s="16"/>
      <c r="H9" s="16"/>
      <c r="I9" s="16"/>
      <c r="J9" s="16"/>
      <c r="K9" s="16"/>
      <c r="L9" s="16"/>
    </row>
    <row r="11" spans="1:17" x14ac:dyDescent="0.25">
      <c r="C11" s="655" t="s">
        <v>57</v>
      </c>
      <c r="D11" s="656"/>
      <c r="E11" s="656"/>
      <c r="F11" s="656"/>
      <c r="G11" s="655" t="s">
        <v>58</v>
      </c>
      <c r="H11" s="656"/>
      <c r="I11" s="656"/>
      <c r="J11" s="656"/>
      <c r="K11" s="655" t="s">
        <v>59</v>
      </c>
      <c r="L11" s="656"/>
      <c r="M11" s="656"/>
      <c r="N11" s="615"/>
      <c r="O11" s="657"/>
      <c r="P11" s="657"/>
      <c r="Q11" s="657"/>
    </row>
    <row r="27" spans="17:17" x14ac:dyDescent="0.25">
      <c r="Q27" t="s">
        <v>2</v>
      </c>
    </row>
  </sheetData>
  <mergeCells count="3">
    <mergeCell ref="C11:F11"/>
    <mergeCell ref="G11:J11"/>
    <mergeCell ref="K11:M11"/>
  </mergeCells>
  <phoneticPr fontId="37" type="noConversion"/>
  <printOptions horizontalCentered="1" verticalCentered="1"/>
  <pageMargins left="0.70866141732283472" right="0.31496062992125984" top="0.74803149606299213" bottom="0.74803149606299213" header="0.31496062992125984" footer="0.31496062992125984"/>
  <pageSetup paperSize="8" scale="13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3</vt:i4>
      </vt:variant>
    </vt:vector>
  </HeadingPairs>
  <TitlesOfParts>
    <vt:vector size="12" baseType="lpstr">
      <vt:lpstr>DATOS OBRA</vt:lpstr>
      <vt:lpstr>P COT SEGURIDAD</vt:lpstr>
      <vt:lpstr>cotizacion aa</vt:lpstr>
      <vt:lpstr>ANALISIS DE PRECIOS INST SANIT</vt:lpstr>
      <vt:lpstr>COMPUTO INSTALACION ELECTRICA</vt:lpstr>
      <vt:lpstr>COMPUTO ANALITICO</vt:lpstr>
      <vt:lpstr>PRESUPUESTO</vt:lpstr>
      <vt:lpstr>PLAN DE TRABAJO</vt:lpstr>
      <vt:lpstr>GRAFICO PT</vt:lpstr>
      <vt:lpstr>'cotizacion aa'!Área_de_impresión</vt:lpstr>
      <vt:lpstr>'P COT SEGURIDAD'!Área_de_impresión</vt:lpstr>
      <vt:lpstr>'PLAN DE TRABAJO'!Área_de_impresión</vt:lpstr>
    </vt:vector>
  </TitlesOfParts>
  <Company>Subsec. de Vivienda - Sec. Desarrollo Social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Programa de Mejoramiento de Barrios</dc:creator>
  <cp:lastModifiedBy>Juan Carlos Guzman</cp:lastModifiedBy>
  <cp:lastPrinted>2025-10-03T15:52:37Z</cp:lastPrinted>
  <dcterms:created xsi:type="dcterms:W3CDTF">2001-05-16T17:14:23Z</dcterms:created>
  <dcterms:modified xsi:type="dcterms:W3CDTF">2025-12-01T13:49:58Z</dcterms:modified>
</cp:coreProperties>
</file>